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1730" windowHeight="8595" tabRatio="652" firstSheet="2" activeTab="2"/>
  </bookViews>
  <sheets>
    <sheet name="표지" sheetId="1" state="hidden" r:id="rId1"/>
    <sheet name="예산총칙" sheetId="2" state="hidden" r:id="rId2"/>
    <sheet name="총괄항" sheetId="3" r:id="rId3"/>
    <sheet name="세입부" sheetId="4" state="hidden" r:id="rId4"/>
    <sheet name="세출부" sheetId="5" state="hidden" r:id="rId5"/>
    <sheet name="13년임금대장" sheetId="6" state="hidden" r:id="rId6"/>
  </sheets>
  <definedNames>
    <definedName name="_xlnm.Print_Titles" localSheetId="4">'세출부'!$3:$4</definedName>
  </definedNames>
  <calcPr fullCalcOnLoad="1"/>
</workbook>
</file>

<file path=xl/sharedStrings.xml><?xml version="1.0" encoding="utf-8"?>
<sst xmlns="http://schemas.openxmlformats.org/spreadsheetml/2006/main" count="428" uniqueCount="217">
  <si>
    <t>나. 세입부</t>
  </si>
  <si>
    <t>×</t>
  </si>
  <si>
    <t>이월금</t>
  </si>
  <si>
    <t>관</t>
  </si>
  <si>
    <t>항</t>
  </si>
  <si>
    <t>목</t>
  </si>
  <si>
    <t>비율(%)</t>
  </si>
  <si>
    <t>총               계</t>
  </si>
  <si>
    <t>보조금수입</t>
  </si>
  <si>
    <t>경상보조금수입</t>
  </si>
  <si>
    <t>전입금</t>
  </si>
  <si>
    <t>차입금</t>
  </si>
  <si>
    <t>잡수입</t>
  </si>
  <si>
    <t>세       입       부</t>
  </si>
  <si>
    <t>합    계</t>
  </si>
  <si>
    <t>소    계</t>
  </si>
  <si>
    <t>세       출       부</t>
  </si>
  <si>
    <t>사무비</t>
  </si>
  <si>
    <t>인건비</t>
  </si>
  <si>
    <t>재산조성비</t>
  </si>
  <si>
    <t>시설비</t>
  </si>
  <si>
    <t>자산취득비</t>
  </si>
  <si>
    <t>시설장비유지비</t>
  </si>
  <si>
    <t>예비비</t>
  </si>
  <si>
    <t>세입총계</t>
  </si>
  <si>
    <t>가. 세입, 세출 총괄</t>
  </si>
  <si>
    <t>증  감 (B-A)</t>
  </si>
  <si>
    <t>금  액</t>
  </si>
  <si>
    <t>합        계</t>
  </si>
  <si>
    <t>소   계</t>
  </si>
  <si>
    <t>월</t>
  </si>
  <si>
    <t>경상보조금</t>
  </si>
  <si>
    <t>다. 세출부</t>
  </si>
  <si>
    <t>세출총계</t>
  </si>
  <si>
    <t>1명</t>
  </si>
  <si>
    <t>정근수당</t>
  </si>
  <si>
    <t>%</t>
  </si>
  <si>
    <t>기말수당</t>
  </si>
  <si>
    <t>제수당</t>
  </si>
  <si>
    <t>교통비</t>
  </si>
  <si>
    <t>가족수당</t>
  </si>
  <si>
    <t>1월</t>
  </si>
  <si>
    <t>효도휴가비</t>
  </si>
  <si>
    <t>종사자수당</t>
  </si>
  <si>
    <t>퇴직적립금</t>
  </si>
  <si>
    <t>사회보험부담비용</t>
  </si>
  <si>
    <t>국민연금</t>
  </si>
  <si>
    <t>산재보험</t>
  </si>
  <si>
    <t>고용보험</t>
  </si>
  <si>
    <t>업무추진비</t>
  </si>
  <si>
    <t>기관운영비</t>
  </si>
  <si>
    <t>운영비</t>
  </si>
  <si>
    <t>수용비및수수료</t>
  </si>
  <si>
    <t>소모품/사무용품/수수료</t>
  </si>
  <si>
    <t>공공요금</t>
  </si>
  <si>
    <t>제세공과금</t>
  </si>
  <si>
    <t>차량비</t>
  </si>
  <si>
    <t>차량유류 및 정비비</t>
  </si>
  <si>
    <t>시설물유지관리비</t>
  </si>
  <si>
    <t>사업비</t>
  </si>
  <si>
    <t>홍보사업비</t>
  </si>
  <si>
    <t>동호회운영비</t>
  </si>
  <si>
    <t>축구용품구입비</t>
  </si>
  <si>
    <t>축구용품구입비(보호장비등)</t>
  </si>
  <si>
    <t>전문지도자양성과정</t>
  </si>
  <si>
    <t>자원봉사관리비</t>
  </si>
  <si>
    <t>봉사자교육비</t>
  </si>
  <si>
    <t>잡지출</t>
  </si>
  <si>
    <t>(단위:원)</t>
  </si>
  <si>
    <t>(단위: 원)</t>
  </si>
  <si>
    <t>자원봉사활동 및 관리비</t>
  </si>
  <si>
    <t>총    계</t>
  </si>
  <si>
    <t>세  출  부</t>
  </si>
  <si>
    <t>증감 (B) - (A)</t>
  </si>
  <si>
    <t>산출기초</t>
  </si>
  <si>
    <t>액수</t>
  </si>
  <si>
    <t>산출근거</t>
  </si>
  <si>
    <t>소계</t>
  </si>
  <si>
    <t>세   입</t>
  </si>
  <si>
    <t>천원</t>
  </si>
  <si>
    <t>세   출</t>
  </si>
  <si>
    <t>세입세출 차인잔액없음.</t>
  </si>
  <si>
    <t xml:space="preserve">송 파 시 각 장 애 인 축 구 장 </t>
  </si>
  <si>
    <t>`예    산    총    칙`</t>
  </si>
  <si>
    <t>관</t>
  </si>
  <si>
    <t>항</t>
  </si>
  <si>
    <t>목</t>
  </si>
  <si>
    <t>비율(%)</t>
  </si>
  <si>
    <t>세       입       부</t>
  </si>
  <si>
    <t>증    감 (B-A)</t>
  </si>
  <si>
    <t>산    출    근    거</t>
  </si>
  <si>
    <t>금액</t>
  </si>
  <si>
    <t>( 단위 : 천원)</t>
  </si>
  <si>
    <t>급식비</t>
  </si>
  <si>
    <t>국민건강보험</t>
  </si>
  <si>
    <t>직원교육및 연수, 포상등</t>
  </si>
  <si>
    <t>기타차입금</t>
  </si>
  <si>
    <t>차입금</t>
  </si>
  <si>
    <t>상환금</t>
  </si>
  <si>
    <t>원금상환금</t>
  </si>
  <si>
    <t>상환금</t>
  </si>
  <si>
    <t>원금상환금</t>
  </si>
  <si>
    <t>기타차입금</t>
  </si>
  <si>
    <t>전입/잡수입</t>
  </si>
  <si>
    <t>1명</t>
  </si>
  <si>
    <t>가계안정비</t>
  </si>
  <si>
    <t>1회</t>
  </si>
  <si>
    <t>월</t>
  </si>
  <si>
    <t>월</t>
  </si>
  <si>
    <t>전문지도자 신규 및 보수교육</t>
  </si>
  <si>
    <t>홈페이지제작 및 홍보물인쇄</t>
  </si>
  <si>
    <t>자본보조금</t>
  </si>
  <si>
    <t>월</t>
  </si>
  <si>
    <t>시설비</t>
  </si>
  <si>
    <t>가계보조비/자격수당</t>
  </si>
  <si>
    <t>12월</t>
  </si>
  <si>
    <t>연장근로수당</t>
  </si>
  <si>
    <t>직무수당</t>
  </si>
  <si>
    <t>1/209</t>
  </si>
  <si>
    <t>보험료,자동차세,환경개선부담금등</t>
  </si>
  <si>
    <t>국내외교류비</t>
  </si>
  <si>
    <t>국내외교류비</t>
  </si>
  <si>
    <t>직원교육및연수,포상</t>
  </si>
  <si>
    <t>12년 예산 (A)</t>
  </si>
  <si>
    <t>기타후생경비</t>
  </si>
  <si>
    <t>기타운영비</t>
  </si>
  <si>
    <t>월례회,송년회,생수,음료구입등</t>
  </si>
  <si>
    <t>상환금</t>
  </si>
  <si>
    <t>13년 예산(B)</t>
  </si>
  <si>
    <t>2013년도 예산(안)</t>
  </si>
  <si>
    <t xml:space="preserve"> 제2조.  예산의 상세한 내용은  세입·세출 예산(안) 명세표와 같다. </t>
  </si>
  <si>
    <t>2013년도 송파시각장애인축구장 예산서(안)</t>
  </si>
  <si>
    <t>2013년도 송파시각장애인축구장  예산서(안)</t>
  </si>
  <si>
    <t>2013년도 송파시각장애인축구장 예산서(안)</t>
  </si>
  <si>
    <t>시군구보조금-경상보조금</t>
  </si>
  <si>
    <t>시군구보조금(자본보조금)</t>
  </si>
  <si>
    <t>시군구보조금(경상보조금)</t>
  </si>
  <si>
    <t>시군구보조금-자본보조금</t>
  </si>
  <si>
    <t>법인전입금(후원금)</t>
  </si>
  <si>
    <t>전년도이월금</t>
  </si>
  <si>
    <t>기타예금이자수입</t>
  </si>
  <si>
    <t>기타잡수입</t>
  </si>
  <si>
    <t xml:space="preserve">이월금(보조4,888/자담295,950/기능보강이월금931,370) </t>
  </si>
  <si>
    <t>법인전입금(후원금)</t>
  </si>
  <si>
    <t>예비비
및 
기타</t>
  </si>
  <si>
    <t>예비비
및
기타</t>
  </si>
  <si>
    <t>예비비</t>
  </si>
  <si>
    <t>반환금(12년기능보강비)</t>
  </si>
  <si>
    <t>반환금(12년보조금이자)</t>
  </si>
  <si>
    <t>12년보조금이자반환금</t>
  </si>
  <si>
    <t>12년기능보강사업비반환금</t>
  </si>
  <si>
    <t>차입금원금상환금</t>
  </si>
  <si>
    <t>잡지출(보상금,사례금등)</t>
  </si>
  <si>
    <t>지역사회재활대리8호봉</t>
  </si>
  <si>
    <t>급여/기본봉급</t>
  </si>
  <si>
    <t>급여/상여금</t>
  </si>
  <si>
    <t>기타후생경비(건강진단비 및 복리후생)</t>
  </si>
  <si>
    <t>전기/전화요금/오물수거료/부탄가스</t>
  </si>
  <si>
    <t>기타운영비(피복비,급량비등)</t>
  </si>
  <si>
    <t>시설비(화장실교체-이동식트레일러구입)</t>
  </si>
  <si>
    <t>자산취득비(공구함, 컴퓨터등)</t>
  </si>
  <si>
    <t>시설비(간판교체등)</t>
  </si>
  <si>
    <t>경상보조금
수입</t>
  </si>
  <si>
    <t>시군구보조금/자본</t>
  </si>
  <si>
    <t>시군구보조금/경상</t>
  </si>
  <si>
    <t>후원금수입</t>
  </si>
  <si>
    <t>비지정후원금</t>
  </si>
  <si>
    <t>예비비
및 기타</t>
  </si>
  <si>
    <t>예비비/반환금</t>
  </si>
  <si>
    <t xml:space="preserve"> 제1조.  2013년도 송파시각장애인축구장의  세입·세출 예산(안) 총액은 145,953,208원 으로한다. </t>
  </si>
  <si>
    <t>2013년 송파시각장애인축구장급여대장(공제대상1명- 본인)</t>
  </si>
  <si>
    <t xml:space="preserve"> </t>
  </si>
  <si>
    <t>1월</t>
  </si>
  <si>
    <t>2월</t>
  </si>
  <si>
    <t>7월</t>
  </si>
  <si>
    <t>8월</t>
  </si>
  <si>
    <t>9월</t>
  </si>
  <si>
    <t>10월</t>
  </si>
  <si>
    <t>11월</t>
  </si>
  <si>
    <t>12월</t>
  </si>
  <si>
    <t>대리</t>
  </si>
  <si>
    <t>신현영</t>
  </si>
  <si>
    <t>합      계</t>
  </si>
  <si>
    <t>월</t>
  </si>
  <si>
    <t>직위</t>
  </si>
  <si>
    <t>이름</t>
  </si>
  <si>
    <t>호봉</t>
  </si>
  <si>
    <t>기본급</t>
  </si>
  <si>
    <t>상여금</t>
  </si>
  <si>
    <t>정근수당</t>
  </si>
  <si>
    <t>효도휴가/  가계안정비</t>
  </si>
  <si>
    <t>수          당</t>
  </si>
  <si>
    <t>지급총액</t>
  </si>
  <si>
    <t>공      제      액</t>
  </si>
  <si>
    <t>급식비</t>
  </si>
  <si>
    <t>차인지급액</t>
  </si>
  <si>
    <t>퇴직적립금</t>
  </si>
  <si>
    <t>가족수당</t>
  </si>
  <si>
    <t>가계보조/자격수당</t>
  </si>
  <si>
    <t>복지수당</t>
  </si>
  <si>
    <t>직무수당</t>
  </si>
  <si>
    <t>교통비</t>
  </si>
  <si>
    <t>연장근로수당</t>
  </si>
  <si>
    <t>고용보험</t>
  </si>
  <si>
    <t>건강보험</t>
  </si>
  <si>
    <t>노인장기요양보험</t>
  </si>
  <si>
    <t>국민연금</t>
  </si>
  <si>
    <t>갑근세</t>
  </si>
  <si>
    <t>주민세</t>
  </si>
  <si>
    <t>상조회비</t>
  </si>
  <si>
    <t>공제합계</t>
  </si>
  <si>
    <t>대리</t>
  </si>
  <si>
    <t>신현영</t>
  </si>
  <si>
    <t>3월</t>
  </si>
  <si>
    <t>4월</t>
  </si>
  <si>
    <t>5월</t>
  </si>
  <si>
    <t>6월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</si>
</sst>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.0%"/>
    <numFmt numFmtId="184" formatCode="##,###,"/>
    <numFmt numFmtId="185" formatCode="#,###,"/>
    <numFmt numFmtId="186" formatCode="###,###,"/>
    <numFmt numFmtId="187" formatCode="_-* #,##0.0_-;\-* #,##0.0_-;_-* &quot;-&quot;?_-;_-@_-"/>
    <numFmt numFmtId="188" formatCode="mm&quot;월&quot;\ dd&quot;일&quot;"/>
    <numFmt numFmtId="189" formatCode="#\ ???/???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10"/>
      <name val="돋움"/>
      <family val="3"/>
    </font>
    <font>
      <b/>
      <sz val="9"/>
      <name val="가을체"/>
      <family val="1"/>
    </font>
    <font>
      <sz val="9"/>
      <name val="돋움"/>
      <family val="3"/>
    </font>
    <font>
      <sz val="11"/>
      <name val="맑은 고딕"/>
      <family val="3"/>
    </font>
    <font>
      <u val="single"/>
      <sz val="18"/>
      <name val="맑은 고딕"/>
      <family val="3"/>
    </font>
    <font>
      <sz val="18"/>
      <name val="맑은 고딕"/>
      <family val="3"/>
    </font>
    <font>
      <b/>
      <sz val="24"/>
      <name val="맑은 고딕"/>
      <family val="3"/>
    </font>
    <font>
      <b/>
      <sz val="12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14"/>
      <name val="돋움"/>
      <family val="3"/>
    </font>
    <font>
      <sz val="14"/>
      <name val="맑은 고딕"/>
      <family val="3"/>
    </font>
    <font>
      <sz val="14"/>
      <name val="돋움"/>
      <family val="3"/>
    </font>
    <font>
      <sz val="12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0"/>
      <name val="맑은 고딕"/>
      <family val="3"/>
    </font>
    <font>
      <sz val="6.5"/>
      <name val="맑은 고딕"/>
      <family val="3"/>
    </font>
    <font>
      <b/>
      <sz val="14"/>
      <name val="굴림체"/>
      <family val="3"/>
    </font>
    <font>
      <sz val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/>
    </border>
    <border>
      <left/>
      <right/>
      <top style="hair"/>
      <bottom style="thin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4" fontId="11" fillId="33" borderId="1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6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18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4" fontId="18" fillId="33" borderId="12" xfId="0" applyNumberFormat="1" applyFont="1" applyFill="1" applyBorder="1" applyAlignment="1">
      <alignment vertical="center"/>
    </xf>
    <xf numFmtId="9" fontId="18" fillId="33" borderId="13" xfId="0" applyNumberFormat="1" applyFont="1" applyFill="1" applyBorder="1" applyAlignment="1">
      <alignment vertical="center"/>
    </xf>
    <xf numFmtId="184" fontId="18" fillId="33" borderId="12" xfId="0" applyNumberFormat="1" applyFont="1" applyFill="1" applyBorder="1" applyAlignment="1">
      <alignment horizontal="right" vertical="center"/>
    </xf>
    <xf numFmtId="9" fontId="18" fillId="33" borderId="13" xfId="0" applyNumberFormat="1" applyFont="1" applyFill="1" applyBorder="1" applyAlignment="1">
      <alignment horizontal="right" vertical="center"/>
    </xf>
    <xf numFmtId="184" fontId="18" fillId="0" borderId="14" xfId="0" applyNumberFormat="1" applyFont="1" applyBorder="1" applyAlignment="1">
      <alignment vertical="center"/>
    </xf>
    <xf numFmtId="9" fontId="18" fillId="0" borderId="15" xfId="0" applyNumberFormat="1" applyFont="1" applyBorder="1" applyAlignment="1">
      <alignment vertical="center"/>
    </xf>
    <xf numFmtId="184" fontId="18" fillId="0" borderId="14" xfId="0" applyNumberFormat="1" applyFont="1" applyBorder="1" applyAlignment="1">
      <alignment horizontal="right" vertical="center"/>
    </xf>
    <xf numFmtId="9" fontId="18" fillId="0" borderId="15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84" fontId="18" fillId="0" borderId="1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right" vertical="center"/>
    </xf>
    <xf numFmtId="9" fontId="18" fillId="0" borderId="17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4" fontId="20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184" fontId="17" fillId="0" borderId="0" xfId="48" applyNumberFormat="1" applyFont="1" applyAlignment="1">
      <alignment vertical="center"/>
    </xf>
    <xf numFmtId="184" fontId="18" fillId="0" borderId="12" xfId="0" applyNumberFormat="1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center" vertical="center"/>
    </xf>
    <xf numFmtId="184" fontId="7" fillId="0" borderId="0" xfId="48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184" fontId="7" fillId="0" borderId="0" xfId="48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41" fontId="18" fillId="0" borderId="18" xfId="0" applyNumberFormat="1" applyFont="1" applyBorder="1" applyAlignment="1">
      <alignment horizontal="center" vertical="center"/>
    </xf>
    <xf numFmtId="41" fontId="18" fillId="0" borderId="19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left" vertical="center"/>
    </xf>
    <xf numFmtId="41" fontId="17" fillId="0" borderId="0" xfId="48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184" fontId="18" fillId="34" borderId="14" xfId="0" applyNumberFormat="1" applyFont="1" applyFill="1" applyBorder="1" applyAlignment="1">
      <alignment horizontal="right" vertical="center"/>
    </xf>
    <xf numFmtId="9" fontId="18" fillId="34" borderId="14" xfId="0" applyNumberFormat="1" applyFont="1" applyFill="1" applyBorder="1" applyAlignment="1">
      <alignment horizontal="right" vertical="center"/>
    </xf>
    <xf numFmtId="185" fontId="18" fillId="34" borderId="14" xfId="0" applyNumberFormat="1" applyFont="1" applyFill="1" applyBorder="1" applyAlignment="1">
      <alignment horizontal="right" vertical="center" shrinkToFit="1"/>
    </xf>
    <xf numFmtId="0" fontId="18" fillId="34" borderId="22" xfId="0" applyNumberFormat="1" applyFont="1" applyFill="1" applyBorder="1" applyAlignment="1">
      <alignment horizontal="left" vertical="center" shrinkToFit="1"/>
    </xf>
    <xf numFmtId="0" fontId="18" fillId="34" borderId="23" xfId="0" applyFont="1" applyFill="1" applyBorder="1" applyAlignment="1">
      <alignment horizontal="left" vertical="center" shrinkToFit="1"/>
    </xf>
    <xf numFmtId="41" fontId="18" fillId="34" borderId="23" xfId="48" applyFont="1" applyFill="1" applyBorder="1" applyAlignment="1">
      <alignment horizontal="center" vertical="center" shrinkToFit="1"/>
    </xf>
    <xf numFmtId="0" fontId="18" fillId="34" borderId="23" xfId="0" applyFont="1" applyFill="1" applyBorder="1" applyAlignment="1">
      <alignment vertical="center" shrinkToFit="1"/>
    </xf>
    <xf numFmtId="41" fontId="18" fillId="34" borderId="19" xfId="0" applyNumberFormat="1" applyFont="1" applyFill="1" applyBorder="1" applyAlignment="1">
      <alignment vertical="center" shrinkToFit="1"/>
    </xf>
    <xf numFmtId="0" fontId="18" fillId="0" borderId="14" xfId="0" applyFont="1" applyBorder="1" applyAlignment="1">
      <alignment horizontal="center" vertical="center" shrinkToFit="1"/>
    </xf>
    <xf numFmtId="9" fontId="18" fillId="0" borderId="14" xfId="0" applyNumberFormat="1" applyFont="1" applyBorder="1" applyAlignment="1">
      <alignment horizontal="right" vertical="center"/>
    </xf>
    <xf numFmtId="185" fontId="18" fillId="0" borderId="14" xfId="0" applyNumberFormat="1" applyFont="1" applyBorder="1" applyAlignment="1">
      <alignment horizontal="right" vertical="center" shrinkToFit="1"/>
    </xf>
    <xf numFmtId="184" fontId="18" fillId="0" borderId="24" xfId="0" applyNumberFormat="1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shrinkToFit="1"/>
    </xf>
    <xf numFmtId="41" fontId="18" fillId="0" borderId="25" xfId="48" applyFont="1" applyBorder="1" applyAlignment="1">
      <alignment horizontal="left" vertical="center" shrinkToFit="1"/>
    </xf>
    <xf numFmtId="0" fontId="18" fillId="0" borderId="25" xfId="0" applyFont="1" applyBorder="1" applyAlignment="1">
      <alignment vertical="center" shrinkToFit="1"/>
    </xf>
    <xf numFmtId="41" fontId="18" fillId="0" borderId="26" xfId="0" applyNumberFormat="1" applyFont="1" applyBorder="1" applyAlignment="1">
      <alignment vertical="center" shrinkToFit="1"/>
    </xf>
    <xf numFmtId="185" fontId="18" fillId="0" borderId="22" xfId="0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48" applyNumberFormat="1" applyFont="1" applyBorder="1" applyAlignment="1">
      <alignment horizontal="center" vertical="center" shrinkToFit="1"/>
    </xf>
    <xf numFmtId="41" fontId="18" fillId="0" borderId="27" xfId="0" applyNumberFormat="1" applyFont="1" applyBorder="1" applyAlignment="1">
      <alignment vertical="center" shrinkToFit="1"/>
    </xf>
    <xf numFmtId="0" fontId="18" fillId="0" borderId="28" xfId="48" applyNumberFormat="1" applyFont="1" applyBorder="1" applyAlignment="1">
      <alignment horizontal="center" vertical="center" shrinkToFit="1"/>
    </xf>
    <xf numFmtId="41" fontId="18" fillId="0" borderId="18" xfId="0" applyNumberFormat="1" applyFont="1" applyBorder="1" applyAlignment="1">
      <alignment vertical="center" shrinkToFit="1"/>
    </xf>
    <xf numFmtId="0" fontId="18" fillId="0" borderId="24" xfId="0" applyNumberFormat="1" applyFont="1" applyBorder="1" applyAlignment="1">
      <alignment horizontal="left" vertical="center" shrinkToFit="1"/>
    </xf>
    <xf numFmtId="41" fontId="18" fillId="0" borderId="25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5" xfId="48" applyNumberFormat="1" applyFont="1" applyBorder="1" applyAlignment="1">
      <alignment horizontal="center" vertical="center" shrinkToFit="1"/>
    </xf>
    <xf numFmtId="0" fontId="18" fillId="0" borderId="29" xfId="0" applyNumberFormat="1" applyFont="1" applyBorder="1" applyAlignment="1">
      <alignment horizontal="left" vertical="center" shrinkToFit="1"/>
    </xf>
    <xf numFmtId="0" fontId="18" fillId="0" borderId="21" xfId="0" applyNumberFormat="1" applyFont="1" applyBorder="1" applyAlignment="1">
      <alignment horizontal="left" vertical="center" shrinkToFit="1"/>
    </xf>
    <xf numFmtId="41" fontId="18" fillId="0" borderId="27" xfId="48" applyFon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25" xfId="0" applyNumberFormat="1" applyFont="1" applyBorder="1" applyAlignment="1">
      <alignment horizontal="left" vertical="center" shrinkToFit="1"/>
    </xf>
    <xf numFmtId="0" fontId="18" fillId="0" borderId="28" xfId="0" applyNumberFormat="1" applyFont="1" applyBorder="1" applyAlignment="1">
      <alignment horizontal="left" vertical="center" shrinkToFit="1"/>
    </xf>
    <xf numFmtId="0" fontId="18" fillId="0" borderId="28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center" vertical="center" shrinkToFit="1"/>
    </xf>
    <xf numFmtId="9" fontId="18" fillId="0" borderId="16" xfId="0" applyNumberFormat="1" applyFont="1" applyBorder="1" applyAlignment="1">
      <alignment horizontal="right" vertical="center"/>
    </xf>
    <xf numFmtId="185" fontId="18" fillId="0" borderId="16" xfId="0" applyNumberFormat="1" applyFont="1" applyBorder="1" applyAlignment="1">
      <alignment horizontal="right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0" xfId="48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horizontal="center" vertical="center" shrinkToFit="1"/>
    </xf>
    <xf numFmtId="184" fontId="18" fillId="0" borderId="31" xfId="0" applyNumberFormat="1" applyFont="1" applyBorder="1" applyAlignment="1">
      <alignment horizontal="right" vertical="center"/>
    </xf>
    <xf numFmtId="9" fontId="18" fillId="0" borderId="31" xfId="0" applyNumberFormat="1" applyFont="1" applyBorder="1" applyAlignment="1">
      <alignment horizontal="right" vertical="center"/>
    </xf>
    <xf numFmtId="185" fontId="18" fillId="0" borderId="31" xfId="0" applyNumberFormat="1" applyFont="1" applyBorder="1" applyAlignment="1">
      <alignment horizontal="right" vertical="center" shrinkToFit="1"/>
    </xf>
    <xf numFmtId="0" fontId="18" fillId="0" borderId="32" xfId="0" applyFont="1" applyBorder="1" applyAlignment="1">
      <alignment vertical="center" shrinkToFit="1"/>
    </xf>
    <xf numFmtId="41" fontId="18" fillId="0" borderId="33" xfId="0" applyNumberFormat="1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3" xfId="48" applyNumberFormat="1" applyFont="1" applyBorder="1" applyAlignment="1">
      <alignment horizontal="center" vertical="center" shrinkToFit="1"/>
    </xf>
    <xf numFmtId="0" fontId="18" fillId="0" borderId="23" xfId="0" applyFont="1" applyBorder="1" applyAlignment="1">
      <alignment vertical="center" shrinkToFit="1"/>
    </xf>
    <xf numFmtId="41" fontId="18" fillId="0" borderId="19" xfId="0" applyNumberFormat="1" applyFont="1" applyBorder="1" applyAlignment="1">
      <alignment vertical="center" shrinkToFit="1"/>
    </xf>
    <xf numFmtId="0" fontId="18" fillId="0" borderId="23" xfId="0" applyFont="1" applyBorder="1" applyAlignment="1">
      <alignment horizontal="left" vertical="center" shrinkToFit="1"/>
    </xf>
    <xf numFmtId="41" fontId="18" fillId="0" borderId="23" xfId="48" applyFont="1" applyBorder="1" applyAlignment="1">
      <alignment horizontal="left" vertical="center" shrinkToFit="1"/>
    </xf>
    <xf numFmtId="0" fontId="18" fillId="0" borderId="22" xfId="0" applyNumberFormat="1" applyFont="1" applyBorder="1" applyAlignment="1">
      <alignment horizontal="left" vertical="center" shrinkToFit="1"/>
    </xf>
    <xf numFmtId="41" fontId="18" fillId="0" borderId="23" xfId="48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41" fontId="18" fillId="0" borderId="20" xfId="0" applyNumberFormat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41" fontId="19" fillId="0" borderId="0" xfId="0" applyNumberFormat="1" applyFont="1" applyAlignment="1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41" fontId="18" fillId="0" borderId="0" xfId="0" applyNumberFormat="1" applyFont="1" applyAlignment="1">
      <alignment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left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48" applyNumberFormat="1" applyFont="1" applyBorder="1" applyAlignment="1">
      <alignment horizontal="center" vertical="center" shrinkToFit="1"/>
    </xf>
    <xf numFmtId="0" fontId="18" fillId="0" borderId="37" xfId="0" applyFont="1" applyBorder="1" applyAlignment="1">
      <alignment vertical="center" shrinkToFit="1"/>
    </xf>
    <xf numFmtId="41" fontId="18" fillId="0" borderId="38" xfId="0" applyNumberFormat="1" applyFont="1" applyBorder="1" applyAlignment="1">
      <alignment vertical="center" shrinkToFit="1"/>
    </xf>
    <xf numFmtId="184" fontId="18" fillId="0" borderId="12" xfId="0" applyNumberFormat="1" applyFont="1" applyBorder="1" applyAlignment="1">
      <alignment horizontal="right" vertical="center"/>
    </xf>
    <xf numFmtId="9" fontId="18" fillId="0" borderId="12" xfId="0" applyNumberFormat="1" applyFont="1" applyBorder="1" applyAlignment="1">
      <alignment horizontal="right" vertical="center"/>
    </xf>
    <xf numFmtId="185" fontId="18" fillId="0" borderId="12" xfId="0" applyNumberFormat="1" applyFont="1" applyBorder="1" applyAlignment="1">
      <alignment horizontal="right" vertical="center" shrinkToFit="1"/>
    </xf>
    <xf numFmtId="0" fontId="18" fillId="0" borderId="28" xfId="0" applyFont="1" applyBorder="1" applyAlignment="1">
      <alignment horizontal="left" vertical="center" shrinkToFit="1"/>
    </xf>
    <xf numFmtId="41" fontId="18" fillId="0" borderId="28" xfId="48" applyFont="1" applyBorder="1" applyAlignment="1">
      <alignment horizontal="left" vertical="center" shrinkToFit="1"/>
    </xf>
    <xf numFmtId="41" fontId="18" fillId="0" borderId="26" xfId="0" applyNumberFormat="1" applyFont="1" applyBorder="1" applyAlignment="1">
      <alignment horizontal="right" vertical="center" shrinkToFit="1"/>
    </xf>
    <xf numFmtId="41" fontId="18" fillId="0" borderId="19" xfId="0" applyNumberFormat="1" applyFont="1" applyBorder="1" applyAlignment="1">
      <alignment horizontal="left" vertical="center" shrinkToFit="1"/>
    </xf>
    <xf numFmtId="184" fontId="18" fillId="0" borderId="35" xfId="0" applyNumberFormat="1" applyFont="1" applyBorder="1" applyAlignment="1">
      <alignment horizontal="right" vertical="center"/>
    </xf>
    <xf numFmtId="9" fontId="18" fillId="0" borderId="35" xfId="0" applyNumberFormat="1" applyFont="1" applyBorder="1" applyAlignment="1">
      <alignment horizontal="right" vertical="center"/>
    </xf>
    <xf numFmtId="185" fontId="18" fillId="0" borderId="35" xfId="0" applyNumberFormat="1" applyFont="1" applyBorder="1" applyAlignment="1">
      <alignment horizontal="right" vertical="center" shrinkToFit="1"/>
    </xf>
    <xf numFmtId="0" fontId="18" fillId="0" borderId="39" xfId="0" applyNumberFormat="1" applyFont="1" applyBorder="1" applyAlignment="1">
      <alignment horizontal="left" vertical="center" shrinkToFit="1"/>
    </xf>
    <xf numFmtId="41" fontId="18" fillId="0" borderId="39" xfId="0" applyNumberFormat="1" applyFont="1" applyBorder="1" applyAlignment="1">
      <alignment horizontal="center" vertical="center" shrinkToFit="1"/>
    </xf>
    <xf numFmtId="0" fontId="18" fillId="0" borderId="39" xfId="0" applyFont="1" applyBorder="1" applyAlignment="1">
      <alignment vertical="center" shrinkToFit="1"/>
    </xf>
    <xf numFmtId="13" fontId="18" fillId="0" borderId="39" xfId="48" applyNumberFormat="1" applyFont="1" applyBorder="1" applyAlignment="1">
      <alignment horizontal="center" vertical="center" shrinkToFit="1"/>
    </xf>
    <xf numFmtId="41" fontId="18" fillId="0" borderId="40" xfId="0" applyNumberFormat="1" applyFont="1" applyBorder="1" applyAlignment="1">
      <alignment vertical="center" shrinkToFit="1"/>
    </xf>
    <xf numFmtId="0" fontId="18" fillId="0" borderId="37" xfId="0" applyNumberFormat="1" applyFont="1" applyBorder="1" applyAlignment="1">
      <alignment horizontal="left" vertical="center" shrinkToFit="1"/>
    </xf>
    <xf numFmtId="184" fontId="18" fillId="34" borderId="12" xfId="0" applyNumberFormat="1" applyFont="1" applyFill="1" applyBorder="1" applyAlignment="1">
      <alignment horizontal="right" vertical="center"/>
    </xf>
    <xf numFmtId="9" fontId="18" fillId="34" borderId="12" xfId="0" applyNumberFormat="1" applyFont="1" applyFill="1" applyBorder="1" applyAlignment="1">
      <alignment horizontal="right" vertical="center"/>
    </xf>
    <xf numFmtId="185" fontId="18" fillId="34" borderId="12" xfId="0" applyNumberFormat="1" applyFont="1" applyFill="1" applyBorder="1" applyAlignment="1">
      <alignment horizontal="right" vertical="center" shrinkToFit="1"/>
    </xf>
    <xf numFmtId="0" fontId="18" fillId="34" borderId="21" xfId="0" applyNumberFormat="1" applyFont="1" applyFill="1" applyBorder="1" applyAlignment="1">
      <alignment horizontal="left" vertical="center" shrinkToFit="1"/>
    </xf>
    <xf numFmtId="0" fontId="18" fillId="34" borderId="28" xfId="0" applyFont="1" applyFill="1" applyBorder="1" applyAlignment="1">
      <alignment horizontal="center" vertical="center" shrinkToFit="1"/>
    </xf>
    <xf numFmtId="0" fontId="18" fillId="34" borderId="28" xfId="48" applyNumberFormat="1" applyFont="1" applyFill="1" applyBorder="1" applyAlignment="1">
      <alignment horizontal="center" vertical="center" shrinkToFit="1"/>
    </xf>
    <xf numFmtId="0" fontId="18" fillId="34" borderId="28" xfId="0" applyFont="1" applyFill="1" applyBorder="1" applyAlignment="1">
      <alignment vertical="center" shrinkToFit="1"/>
    </xf>
    <xf numFmtId="41" fontId="18" fillId="34" borderId="18" xfId="0" applyNumberFormat="1" applyFont="1" applyFill="1" applyBorder="1" applyAlignment="1">
      <alignment vertical="center" shrinkToFit="1"/>
    </xf>
    <xf numFmtId="184" fontId="18" fillId="34" borderId="31" xfId="0" applyNumberFormat="1" applyFont="1" applyFill="1" applyBorder="1" applyAlignment="1">
      <alignment horizontal="right" vertical="center"/>
    </xf>
    <xf numFmtId="9" fontId="18" fillId="34" borderId="31" xfId="0" applyNumberFormat="1" applyFont="1" applyFill="1" applyBorder="1" applyAlignment="1">
      <alignment horizontal="right" vertical="center"/>
    </xf>
    <xf numFmtId="185" fontId="18" fillId="34" borderId="31" xfId="0" applyNumberFormat="1" applyFont="1" applyFill="1" applyBorder="1" applyAlignment="1">
      <alignment horizontal="right" vertical="center" shrinkToFit="1"/>
    </xf>
    <xf numFmtId="0" fontId="18" fillId="34" borderId="36" xfId="0" applyNumberFormat="1" applyFont="1" applyFill="1" applyBorder="1" applyAlignment="1">
      <alignment horizontal="left" vertical="center" shrinkToFit="1"/>
    </xf>
    <xf numFmtId="0" fontId="18" fillId="34" borderId="32" xfId="0" applyFont="1" applyFill="1" applyBorder="1" applyAlignment="1">
      <alignment horizontal="left" vertical="center" shrinkToFit="1"/>
    </xf>
    <xf numFmtId="41" fontId="18" fillId="34" borderId="32" xfId="48" applyFont="1" applyFill="1" applyBorder="1" applyAlignment="1">
      <alignment horizontal="center" vertical="center" shrinkToFit="1"/>
    </xf>
    <xf numFmtId="0" fontId="18" fillId="34" borderId="32" xfId="0" applyFont="1" applyFill="1" applyBorder="1" applyAlignment="1">
      <alignment vertical="center" shrinkToFit="1"/>
    </xf>
    <xf numFmtId="41" fontId="18" fillId="34" borderId="33" xfId="0" applyNumberFormat="1" applyFont="1" applyFill="1" applyBorder="1" applyAlignment="1">
      <alignment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34" borderId="21" xfId="0" applyFont="1" applyFill="1" applyBorder="1" applyAlignment="1">
      <alignment horizontal="left" vertical="center" shrinkToFit="1"/>
    </xf>
    <xf numFmtId="0" fontId="18" fillId="34" borderId="28" xfId="0" applyFont="1" applyFill="1" applyBorder="1" applyAlignment="1">
      <alignment horizontal="left" vertical="center" shrinkToFit="1"/>
    </xf>
    <xf numFmtId="41" fontId="18" fillId="34" borderId="28" xfId="48" applyFont="1" applyFill="1" applyBorder="1" applyAlignment="1">
      <alignment horizontal="center" vertical="center" shrinkToFit="1"/>
    </xf>
    <xf numFmtId="0" fontId="18" fillId="34" borderId="36" xfId="0" applyFont="1" applyFill="1" applyBorder="1" applyAlignment="1">
      <alignment horizontal="left" vertical="center" shrinkToFit="1"/>
    </xf>
    <xf numFmtId="0" fontId="18" fillId="0" borderId="30" xfId="0" applyFont="1" applyBorder="1" applyAlignment="1">
      <alignment horizontal="left" vertical="center" shrinkToFit="1"/>
    </xf>
    <xf numFmtId="41" fontId="18" fillId="0" borderId="30" xfId="48" applyFont="1" applyBorder="1" applyAlignment="1">
      <alignment horizontal="left" vertical="center" shrinkToFit="1"/>
    </xf>
    <xf numFmtId="0" fontId="19" fillId="33" borderId="4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184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184" fontId="18" fillId="33" borderId="16" xfId="0" applyNumberFormat="1" applyFont="1" applyFill="1" applyBorder="1" applyAlignment="1">
      <alignment horizontal="center" vertical="center"/>
    </xf>
    <xf numFmtId="41" fontId="18" fillId="33" borderId="16" xfId="48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183" fontId="18" fillId="0" borderId="14" xfId="0" applyNumberFormat="1" applyFont="1" applyBorder="1" applyAlignment="1">
      <alignment horizontal="right" vertical="center"/>
    </xf>
    <xf numFmtId="183" fontId="18" fillId="0" borderId="15" xfId="0" applyNumberFormat="1" applyFont="1" applyBorder="1" applyAlignment="1">
      <alignment horizontal="right" vertical="center"/>
    </xf>
    <xf numFmtId="184" fontId="18" fillId="33" borderId="43" xfId="0" applyNumberFormat="1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41" fontId="18" fillId="33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184" fontId="18" fillId="33" borderId="31" xfId="0" applyNumberFormat="1" applyFont="1" applyFill="1" applyBorder="1" applyAlignment="1">
      <alignment horizontal="right" vertical="center"/>
    </xf>
    <xf numFmtId="9" fontId="18" fillId="33" borderId="31" xfId="0" applyNumberFormat="1" applyFont="1" applyFill="1" applyBorder="1" applyAlignment="1">
      <alignment horizontal="right" vertical="center"/>
    </xf>
    <xf numFmtId="185" fontId="18" fillId="33" borderId="31" xfId="0" applyNumberFormat="1" applyFont="1" applyFill="1" applyBorder="1" applyAlignment="1">
      <alignment horizontal="right" vertical="center" shrinkToFit="1"/>
    </xf>
    <xf numFmtId="0" fontId="18" fillId="33" borderId="32" xfId="0" applyFont="1" applyFill="1" applyBorder="1" applyAlignment="1">
      <alignment vertical="center" shrinkToFit="1"/>
    </xf>
    <xf numFmtId="41" fontId="18" fillId="33" borderId="33" xfId="0" applyNumberFormat="1" applyFont="1" applyFill="1" applyBorder="1" applyAlignment="1">
      <alignment vertical="center" shrinkToFit="1"/>
    </xf>
    <xf numFmtId="0" fontId="18" fillId="0" borderId="35" xfId="0" applyFont="1" applyBorder="1" applyAlignment="1">
      <alignment horizontal="center" vertical="center"/>
    </xf>
    <xf numFmtId="184" fontId="18" fillId="0" borderId="3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9" fontId="18" fillId="0" borderId="17" xfId="0" applyNumberFormat="1" applyFont="1" applyBorder="1" applyAlignment="1">
      <alignment vertical="center"/>
    </xf>
    <xf numFmtId="41" fontId="6" fillId="0" borderId="0" xfId="48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18" fillId="0" borderId="22" xfId="0" applyFont="1" applyBorder="1" applyAlignment="1">
      <alignment horizontal="center" vertical="center" shrinkToFit="1"/>
    </xf>
    <xf numFmtId="184" fontId="18" fillId="0" borderId="35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1" fontId="18" fillId="0" borderId="26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184" fontId="57" fillId="0" borderId="35" xfId="0" applyNumberFormat="1" applyFont="1" applyBorder="1" applyAlignment="1">
      <alignment vertical="center"/>
    </xf>
    <xf numFmtId="9" fontId="57" fillId="0" borderId="15" xfId="0" applyNumberFormat="1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18" fillId="0" borderId="34" xfId="0" applyFont="1" applyBorder="1" applyAlignment="1">
      <alignment horizontal="center" vertical="center" shrinkToFit="1"/>
    </xf>
    <xf numFmtId="9" fontId="18" fillId="0" borderId="4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183" fontId="18" fillId="0" borderId="0" xfId="48" applyNumberFormat="1" applyFont="1" applyBorder="1" applyAlignment="1">
      <alignment horizontal="center" vertical="center" shrinkToFit="1"/>
    </xf>
    <xf numFmtId="183" fontId="18" fillId="0" borderId="28" xfId="48" applyNumberFormat="1" applyFont="1" applyBorder="1" applyAlignment="1">
      <alignment horizontal="center" vertical="center" shrinkToFit="1"/>
    </xf>
    <xf numFmtId="41" fontId="18" fillId="0" borderId="28" xfId="0" applyNumberFormat="1" applyFont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184" fontId="57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41" fontId="6" fillId="0" borderId="0" xfId="0" applyNumberFormat="1" applyFont="1" applyAlignment="1">
      <alignment/>
    </xf>
    <xf numFmtId="0" fontId="23" fillId="0" borderId="46" xfId="0" applyFont="1" applyBorder="1" applyAlignment="1">
      <alignment horizontal="center" vertical="center" shrinkToFit="1"/>
    </xf>
    <xf numFmtId="3" fontId="23" fillId="0" borderId="46" xfId="0" applyNumberFormat="1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textRotation="255" shrinkToFit="1"/>
    </xf>
    <xf numFmtId="41" fontId="23" fillId="35" borderId="48" xfId="48" applyFont="1" applyFill="1" applyBorder="1" applyAlignment="1">
      <alignment horizontal="center" vertical="center" shrinkToFit="1"/>
    </xf>
    <xf numFmtId="41" fontId="23" fillId="0" borderId="48" xfId="48" applyFont="1" applyBorder="1" applyAlignment="1">
      <alignment horizontal="center" vertical="center" shrinkToFit="1"/>
    </xf>
    <xf numFmtId="41" fontId="23" fillId="0" borderId="49" xfId="48" applyFont="1" applyBorder="1" applyAlignment="1">
      <alignment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textRotation="255" shrinkToFit="1"/>
    </xf>
    <xf numFmtId="0" fontId="23" fillId="0" borderId="47" xfId="0" applyNumberFormat="1" applyFont="1" applyBorder="1" applyAlignment="1">
      <alignment horizontal="center" vertical="center" shrinkToFit="1"/>
    </xf>
    <xf numFmtId="41" fontId="23" fillId="0" borderId="50" xfId="48" applyFont="1" applyBorder="1" applyAlignment="1">
      <alignment vertical="center" shrinkToFit="1"/>
    </xf>
    <xf numFmtId="41" fontId="23" fillId="0" borderId="51" xfId="48" applyFont="1" applyBorder="1" applyAlignment="1">
      <alignment vertical="center" shrinkToFit="1"/>
    </xf>
    <xf numFmtId="41" fontId="23" fillId="0" borderId="52" xfId="48" applyFont="1" applyBorder="1" applyAlignment="1">
      <alignment vertical="center" shrinkToFit="1"/>
    </xf>
    <xf numFmtId="0" fontId="11" fillId="33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84" fontId="18" fillId="0" borderId="54" xfId="0" applyNumberFormat="1" applyFont="1" applyBorder="1" applyAlignment="1">
      <alignment horizontal="center" vertical="center"/>
    </xf>
    <xf numFmtId="184" fontId="18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184" fontId="18" fillId="0" borderId="35" xfId="0" applyNumberFormat="1" applyFont="1" applyBorder="1" applyAlignment="1">
      <alignment horizontal="center" vertical="center"/>
    </xf>
    <xf numFmtId="184" fontId="18" fillId="0" borderId="5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184" fontId="18" fillId="0" borderId="45" xfId="0" applyNumberFormat="1" applyFont="1" applyBorder="1" applyAlignment="1">
      <alignment horizontal="center" vertical="center"/>
    </xf>
    <xf numFmtId="184" fontId="18" fillId="33" borderId="60" xfId="48" applyNumberFormat="1" applyFont="1" applyFill="1" applyBorder="1" applyAlignment="1">
      <alignment horizontal="center" vertical="center" wrapText="1"/>
    </xf>
    <xf numFmtId="184" fontId="18" fillId="33" borderId="61" xfId="48" applyNumberFormat="1" applyFont="1" applyFill="1" applyBorder="1" applyAlignment="1">
      <alignment horizontal="center" vertical="center" wrapText="1"/>
    </xf>
    <xf numFmtId="184" fontId="18" fillId="33" borderId="60" xfId="0" applyNumberFormat="1" applyFont="1" applyFill="1" applyBorder="1" applyAlignment="1">
      <alignment horizontal="center" vertical="center" wrapText="1"/>
    </xf>
    <xf numFmtId="184" fontId="18" fillId="33" borderId="61" xfId="0" applyNumberFormat="1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33" borderId="6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right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 vertical="center" shrinkToFit="1"/>
    </xf>
    <xf numFmtId="0" fontId="18" fillId="34" borderId="12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34" borderId="31" xfId="0" applyFont="1" applyFill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9" fontId="1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184" fontId="18" fillId="0" borderId="14" xfId="0" applyNumberFormat="1" applyFont="1" applyBorder="1" applyAlignment="1">
      <alignment horizontal="right" vertical="center"/>
    </xf>
    <xf numFmtId="185" fontId="18" fillId="0" borderId="35" xfId="0" applyNumberFormat="1" applyFont="1" applyBorder="1" applyAlignment="1">
      <alignment horizontal="right" vertical="center" shrinkToFit="1"/>
    </xf>
    <xf numFmtId="0" fontId="0" fillId="0" borderId="57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185" fontId="18" fillId="0" borderId="31" xfId="0" applyNumberFormat="1" applyFont="1" applyBorder="1" applyAlignment="1">
      <alignment horizontal="right" vertical="center" shrinkToFit="1"/>
    </xf>
    <xf numFmtId="185" fontId="18" fillId="0" borderId="14" xfId="0" applyNumberFormat="1" applyFont="1" applyBorder="1" applyAlignment="1">
      <alignment horizontal="right" vertical="center" shrinkToFit="1"/>
    </xf>
    <xf numFmtId="183" fontId="18" fillId="0" borderId="0" xfId="48" applyNumberFormat="1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5" fontId="18" fillId="0" borderId="60" xfId="0" applyNumberFormat="1" applyFont="1" applyBorder="1" applyAlignment="1">
      <alignment horizontal="right" vertical="center" shrinkToFit="1"/>
    </xf>
    <xf numFmtId="41" fontId="18" fillId="0" borderId="0" xfId="0" applyNumberFormat="1" applyFont="1" applyBorder="1" applyAlignment="1">
      <alignment horizontal="center" vertical="center" shrinkToFit="1"/>
    </xf>
    <xf numFmtId="41" fontId="18" fillId="0" borderId="30" xfId="0" applyNumberFormat="1" applyFont="1" applyBorder="1" applyAlignment="1">
      <alignment horizontal="center" vertical="center" shrinkToFit="1"/>
    </xf>
    <xf numFmtId="41" fontId="18" fillId="33" borderId="58" xfId="48" applyFont="1" applyFill="1" applyBorder="1" applyAlignment="1">
      <alignment horizontal="center" vertical="center"/>
    </xf>
    <xf numFmtId="41" fontId="18" fillId="33" borderId="67" xfId="48" applyFont="1" applyFill="1" applyBorder="1" applyAlignment="1">
      <alignment horizontal="center" vertical="center"/>
    </xf>
    <xf numFmtId="41" fontId="18" fillId="33" borderId="17" xfId="48" applyFont="1" applyFill="1" applyBorder="1" applyAlignment="1">
      <alignment horizontal="center" vertical="center"/>
    </xf>
    <xf numFmtId="41" fontId="18" fillId="33" borderId="68" xfId="48" applyFont="1" applyFill="1" applyBorder="1" applyAlignment="1">
      <alignment horizontal="center" vertical="center"/>
    </xf>
    <xf numFmtId="183" fontId="18" fillId="0" borderId="28" xfId="48" applyNumberFormat="1" applyFont="1" applyBorder="1" applyAlignment="1">
      <alignment horizontal="center" vertical="center" shrinkToFit="1"/>
    </xf>
    <xf numFmtId="41" fontId="18" fillId="33" borderId="36" xfId="48" applyNumberFormat="1" applyFont="1" applyFill="1" applyBorder="1" applyAlignment="1">
      <alignment horizontal="center" vertical="center" shrinkToFit="1"/>
    </xf>
    <xf numFmtId="41" fontId="18" fillId="33" borderId="32" xfId="48" applyNumberFormat="1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9" fontId="18" fillId="0" borderId="31" xfId="0" applyNumberFormat="1" applyFont="1" applyBorder="1" applyAlignment="1">
      <alignment horizontal="right" vertical="center"/>
    </xf>
    <xf numFmtId="184" fontId="18" fillId="0" borderId="31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 shrinkToFit="1"/>
    </xf>
    <xf numFmtId="0" fontId="18" fillId="34" borderId="14" xfId="0" applyFont="1" applyFill="1" applyBorder="1" applyAlignment="1">
      <alignment horizontal="center" vertical="center" shrinkToFit="1"/>
    </xf>
    <xf numFmtId="185" fontId="18" fillId="0" borderId="57" xfId="0" applyNumberFormat="1" applyFont="1" applyBorder="1" applyAlignment="1">
      <alignment horizontal="right" vertical="center" shrinkToFit="1"/>
    </xf>
    <xf numFmtId="185" fontId="18" fillId="0" borderId="12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29" xfId="0" applyNumberFormat="1" applyFont="1" applyBorder="1" applyAlignment="1">
      <alignment horizontal="left" vertical="center" shrinkToFit="1"/>
    </xf>
    <xf numFmtId="0" fontId="18" fillId="0" borderId="21" xfId="0" applyNumberFormat="1" applyFont="1" applyBorder="1" applyAlignment="1">
      <alignment horizontal="left" vertical="center" shrinkToFit="1"/>
    </xf>
    <xf numFmtId="185" fontId="18" fillId="0" borderId="22" xfId="0" applyNumberFormat="1" applyFont="1" applyBorder="1" applyAlignment="1">
      <alignment horizontal="right" vertical="center" shrinkToFit="1"/>
    </xf>
    <xf numFmtId="41" fontId="18" fillId="0" borderId="28" xfId="0" applyNumberFormat="1" applyFont="1" applyBorder="1" applyAlignment="1">
      <alignment horizontal="center" vertical="center" shrinkToFit="1"/>
    </xf>
    <xf numFmtId="41" fontId="18" fillId="0" borderId="25" xfId="0" applyNumberFormat="1" applyFont="1" applyBorder="1" applyAlignment="1">
      <alignment horizontal="right" vertical="center" shrinkToFit="1"/>
    </xf>
    <xf numFmtId="41" fontId="18" fillId="0" borderId="23" xfId="0" applyNumberFormat="1" applyFont="1" applyBorder="1" applyAlignment="1">
      <alignment horizontal="center" vertical="center" shrinkToFit="1"/>
    </xf>
    <xf numFmtId="41" fontId="18" fillId="0" borderId="25" xfId="0" applyNumberFormat="1" applyFont="1" applyBorder="1" applyAlignment="1">
      <alignment horizontal="center" vertical="center" shrinkToFit="1"/>
    </xf>
    <xf numFmtId="41" fontId="18" fillId="34" borderId="28" xfId="0" applyNumberFormat="1" applyFont="1" applyFill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left" vertical="center" shrinkToFit="1"/>
    </xf>
    <xf numFmtId="0" fontId="18" fillId="0" borderId="23" xfId="0" applyFont="1" applyBorder="1" applyAlignment="1">
      <alignment vertical="center" shrinkToFit="1"/>
    </xf>
    <xf numFmtId="0" fontId="18" fillId="0" borderId="34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10" fontId="18" fillId="0" borderId="0" xfId="48" applyNumberFormat="1" applyFont="1" applyBorder="1" applyAlignment="1">
      <alignment horizontal="center" vertical="center" shrinkToFit="1"/>
    </xf>
    <xf numFmtId="41" fontId="18" fillId="0" borderId="32" xfId="0" applyNumberFormat="1" applyFont="1" applyBorder="1" applyAlignment="1">
      <alignment horizontal="center" vertical="center" shrinkToFit="1"/>
    </xf>
    <xf numFmtId="13" fontId="18" fillId="0" borderId="37" xfId="48" applyNumberFormat="1" applyFont="1" applyBorder="1" applyAlignment="1">
      <alignment horizontal="center" vertical="center" shrinkToFit="1"/>
    </xf>
    <xf numFmtId="41" fontId="18" fillId="0" borderId="37" xfId="0" applyNumberFormat="1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 textRotation="255" shrinkToFit="1"/>
    </xf>
    <xf numFmtId="0" fontId="23" fillId="0" borderId="76" xfId="0" applyFont="1" applyBorder="1" applyAlignment="1">
      <alignment horizontal="center" vertical="center" textRotation="255" shrinkToFit="1"/>
    </xf>
    <xf numFmtId="0" fontId="23" fillId="0" borderId="69" xfId="0" applyFont="1" applyBorder="1" applyAlignment="1">
      <alignment horizontal="center" vertical="center" textRotation="255" shrinkToFit="1"/>
    </xf>
    <xf numFmtId="0" fontId="23" fillId="0" borderId="46" xfId="0" applyFont="1" applyBorder="1" applyAlignment="1">
      <alignment horizontal="center" vertical="center" textRotation="255" shrinkToFit="1"/>
    </xf>
    <xf numFmtId="3" fontId="23" fillId="35" borderId="69" xfId="0" applyNumberFormat="1" applyFont="1" applyFill="1" applyBorder="1" applyAlignment="1">
      <alignment horizontal="center" vertical="center" shrinkToFit="1"/>
    </xf>
    <xf numFmtId="3" fontId="23" fillId="35" borderId="46" xfId="0" applyNumberFormat="1" applyFont="1" applyFill="1" applyBorder="1" applyAlignment="1">
      <alignment horizontal="center" vertical="center" shrinkToFit="1"/>
    </xf>
    <xf numFmtId="3" fontId="23" fillId="0" borderId="69" xfId="0" applyNumberFormat="1" applyFont="1" applyBorder="1" applyAlignment="1">
      <alignment horizontal="center" vertical="center" shrinkToFit="1"/>
    </xf>
    <xf numFmtId="3" fontId="23" fillId="0" borderId="46" xfId="0" applyNumberFormat="1" applyFont="1" applyBorder="1" applyAlignment="1">
      <alignment horizontal="center" vertical="center" shrinkToFit="1"/>
    </xf>
    <xf numFmtId="3" fontId="23" fillId="0" borderId="70" xfId="0" applyNumberFormat="1" applyFont="1" applyBorder="1" applyAlignment="1">
      <alignment horizontal="center" vertical="center" shrinkToFit="1"/>
    </xf>
    <xf numFmtId="3" fontId="23" fillId="0" borderId="71" xfId="0" applyNumberFormat="1" applyFont="1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6" sqref="G6"/>
    </sheetView>
  </sheetViews>
  <sheetFormatPr defaultColWidth="8.88671875" defaultRowHeight="13.5"/>
  <cols>
    <col min="1" max="8" width="14.3359375" style="0" customWidth="1"/>
  </cols>
  <sheetData>
    <row r="1" spans="1:8" s="5" customFormat="1" ht="30" customHeight="1">
      <c r="A1" s="6"/>
      <c r="B1" s="6"/>
      <c r="C1" s="6"/>
      <c r="D1" s="6"/>
      <c r="E1" s="6"/>
      <c r="F1" s="6"/>
      <c r="G1" s="6"/>
      <c r="H1" s="6"/>
    </row>
    <row r="2" spans="1:8" s="5" customFormat="1" ht="30" customHeight="1">
      <c r="A2" s="6"/>
      <c r="B2" s="6"/>
      <c r="C2" s="6"/>
      <c r="D2" s="6"/>
      <c r="E2" s="6"/>
      <c r="F2" s="6"/>
      <c r="G2" s="6"/>
      <c r="H2" s="6"/>
    </row>
    <row r="3" spans="1:8" s="5" customFormat="1" ht="30" customHeight="1">
      <c r="A3" s="239" t="s">
        <v>129</v>
      </c>
      <c r="B3" s="240"/>
      <c r="C3" s="241"/>
      <c r="D3" s="6"/>
      <c r="E3" s="6"/>
      <c r="F3" s="6"/>
      <c r="G3" s="6"/>
      <c r="H3" s="6"/>
    </row>
    <row r="4" spans="1:8" s="5" customFormat="1" ht="30" customHeight="1">
      <c r="A4" s="6"/>
      <c r="B4" s="6"/>
      <c r="C4" s="6"/>
      <c r="D4" s="6"/>
      <c r="E4" s="6"/>
      <c r="F4" s="6"/>
      <c r="G4" s="6"/>
      <c r="H4" s="6"/>
    </row>
    <row r="5" spans="1:8" s="5" customFormat="1" ht="30" customHeight="1">
      <c r="A5" s="242" t="s">
        <v>82</v>
      </c>
      <c r="B5" s="242"/>
      <c r="C5" s="242"/>
      <c r="D5" s="242"/>
      <c r="E5" s="242"/>
      <c r="F5" s="242"/>
      <c r="G5" s="242"/>
      <c r="H5" s="242"/>
    </row>
    <row r="6" spans="1:8" s="5" customFormat="1" ht="30" customHeight="1">
      <c r="A6" s="6"/>
      <c r="B6" s="6"/>
      <c r="C6" s="6"/>
      <c r="D6" s="6"/>
      <c r="E6" s="6"/>
      <c r="F6" s="6"/>
      <c r="G6" s="6"/>
      <c r="H6" s="6"/>
    </row>
    <row r="7" spans="1:8" s="5" customFormat="1" ht="30" customHeight="1">
      <c r="A7" s="6"/>
      <c r="B7" s="6"/>
      <c r="E7" s="6"/>
      <c r="F7" s="6"/>
      <c r="G7" s="6"/>
      <c r="H7" s="6"/>
    </row>
    <row r="8" spans="1:8" s="5" customFormat="1" ht="30" customHeight="1">
      <c r="A8" s="6"/>
      <c r="B8" s="6"/>
      <c r="C8" s="6"/>
      <c r="D8" s="6"/>
      <c r="E8" s="6"/>
      <c r="F8" s="6"/>
      <c r="G8" s="6"/>
      <c r="H8" s="6"/>
    </row>
    <row r="9" spans="1:8" s="5" customFormat="1" ht="30" customHeight="1">
      <c r="A9" s="6"/>
      <c r="B9" s="6"/>
      <c r="C9" s="238" t="s">
        <v>78</v>
      </c>
      <c r="D9" s="238"/>
      <c r="E9" s="7">
        <f>총괄항!E5</f>
        <v>145953208</v>
      </c>
      <c r="F9" s="8" t="s">
        <v>79</v>
      </c>
      <c r="G9" s="6"/>
      <c r="H9" s="6"/>
    </row>
    <row r="10" spans="1:8" s="5" customFormat="1" ht="30" customHeight="1">
      <c r="A10" s="6"/>
      <c r="B10" s="6"/>
      <c r="C10" s="238" t="s">
        <v>80</v>
      </c>
      <c r="D10" s="238"/>
      <c r="E10" s="7">
        <f>총괄항!L5</f>
        <v>145953208</v>
      </c>
      <c r="F10" s="8" t="s">
        <v>79</v>
      </c>
      <c r="G10" s="6"/>
      <c r="H10" s="6"/>
    </row>
    <row r="11" spans="1:8" s="5" customFormat="1" ht="30" customHeight="1">
      <c r="A11" s="6"/>
      <c r="B11" s="6"/>
      <c r="C11" s="238" t="s">
        <v>81</v>
      </c>
      <c r="D11" s="238"/>
      <c r="E11" s="238"/>
      <c r="F11" s="238"/>
      <c r="G11" s="6"/>
      <c r="H11" s="6"/>
    </row>
    <row r="12" spans="1:8" s="5" customFormat="1" ht="30" customHeight="1">
      <c r="A12" s="6"/>
      <c r="B12" s="6"/>
      <c r="C12" s="6"/>
      <c r="D12" s="6"/>
      <c r="E12" s="6"/>
      <c r="F12" s="6"/>
      <c r="G12" s="6"/>
      <c r="H12" s="6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5">
    <mergeCell ref="C11:F11"/>
    <mergeCell ref="A3:C3"/>
    <mergeCell ref="A5:H5"/>
    <mergeCell ref="C9:D9"/>
    <mergeCell ref="C10:D10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8" sqref="A8:I8"/>
    </sheetView>
  </sheetViews>
  <sheetFormatPr defaultColWidth="8.88671875" defaultRowHeight="13.5"/>
  <cols>
    <col min="1" max="7" width="8.99609375" style="0" customWidth="1"/>
    <col min="8" max="8" width="7.21484375" style="0" customWidth="1"/>
    <col min="9" max="9" width="9.99609375" style="0" customWidth="1"/>
  </cols>
  <sheetData>
    <row r="1" spans="1:14" s="5" customFormat="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3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30" customHeight="1">
      <c r="A3" s="243" t="s">
        <v>83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10"/>
      <c r="N3" s="10"/>
    </row>
    <row r="4" spans="1:14" s="11" customFormat="1" ht="3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"/>
      <c r="N4" s="10"/>
    </row>
    <row r="5" spans="1:14" s="14" customFormat="1" ht="30" customHeight="1">
      <c r="A5" s="244" t="s">
        <v>169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13"/>
      <c r="N5" s="13"/>
    </row>
    <row r="6" spans="1:14" s="14" customFormat="1" ht="30" customHeight="1">
      <c r="A6" s="13"/>
      <c r="B6" s="13"/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4" customFormat="1" ht="30" customHeight="1">
      <c r="A7" s="13"/>
      <c r="B7" s="13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4" customFormat="1" ht="30" customHeight="1">
      <c r="A8" s="244" t="s">
        <v>130</v>
      </c>
      <c r="B8" s="244"/>
      <c r="C8" s="244"/>
      <c r="D8" s="244"/>
      <c r="E8" s="244"/>
      <c r="F8" s="244"/>
      <c r="G8" s="244"/>
      <c r="H8" s="244"/>
      <c r="I8" s="244"/>
      <c r="J8" s="13"/>
      <c r="K8" s="13"/>
      <c r="L8" s="13"/>
      <c r="M8" s="13"/>
      <c r="N8" s="13"/>
    </row>
    <row r="9" spans="1:14" s="17" customFormat="1" ht="30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19" customFormat="1" ht="30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5" customFormat="1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5" customFormat="1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30" customHeight="1"/>
    <row r="14" ht="30" customHeight="1"/>
    <row r="15" ht="30" customHeight="1"/>
  </sheetData>
  <sheetProtection/>
  <mergeCells count="3">
    <mergeCell ref="A3:L3"/>
    <mergeCell ref="A8:I8"/>
    <mergeCell ref="A5:L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SheetLayoutView="100" workbookViewId="0" topLeftCell="A1">
      <selection activeCell="P3" sqref="P3"/>
    </sheetView>
  </sheetViews>
  <sheetFormatPr defaultColWidth="8.88671875" defaultRowHeight="13.5"/>
  <cols>
    <col min="1" max="2" width="7.77734375" style="20" customWidth="1"/>
    <col min="3" max="3" width="12.3359375" style="20" customWidth="1"/>
    <col min="4" max="6" width="7.99609375" style="21" customWidth="1"/>
    <col min="7" max="7" width="6.77734375" style="20" customWidth="1"/>
    <col min="8" max="9" width="7.77734375" style="20" customWidth="1"/>
    <col min="10" max="10" width="12.3359375" style="20" customWidth="1"/>
    <col min="11" max="13" width="7.99609375" style="21" customWidth="1"/>
    <col min="14" max="14" width="6.77734375" style="20" customWidth="1"/>
    <col min="15" max="16384" width="8.88671875" style="1" customWidth="1"/>
  </cols>
  <sheetData>
    <row r="1" spans="1:6" ht="19.5" customHeight="1">
      <c r="A1" s="280" t="s">
        <v>131</v>
      </c>
      <c r="B1" s="281"/>
      <c r="C1" s="281"/>
      <c r="D1" s="281"/>
      <c r="E1" s="281"/>
      <c r="F1" s="281"/>
    </row>
    <row r="2" spans="1:14" ht="19.5" customHeight="1">
      <c r="A2" s="22" t="s">
        <v>25</v>
      </c>
      <c r="M2" s="278" t="s">
        <v>92</v>
      </c>
      <c r="N2" s="278"/>
    </row>
    <row r="3" spans="1:14" s="4" customFormat="1" ht="19.5" customHeight="1">
      <c r="A3" s="279" t="s">
        <v>13</v>
      </c>
      <c r="B3" s="267"/>
      <c r="C3" s="267"/>
      <c r="D3" s="273" t="s">
        <v>123</v>
      </c>
      <c r="E3" s="275" t="s">
        <v>128</v>
      </c>
      <c r="F3" s="267" t="s">
        <v>26</v>
      </c>
      <c r="G3" s="268"/>
      <c r="H3" s="277" t="s">
        <v>16</v>
      </c>
      <c r="I3" s="267"/>
      <c r="J3" s="267"/>
      <c r="K3" s="273" t="s">
        <v>123</v>
      </c>
      <c r="L3" s="275" t="s">
        <v>128</v>
      </c>
      <c r="M3" s="267" t="s">
        <v>26</v>
      </c>
      <c r="N3" s="268"/>
    </row>
    <row r="4" spans="1:14" s="4" customFormat="1" ht="19.5" customHeight="1">
      <c r="A4" s="172" t="s">
        <v>3</v>
      </c>
      <c r="B4" s="173" t="s">
        <v>4</v>
      </c>
      <c r="C4" s="173" t="s">
        <v>5</v>
      </c>
      <c r="D4" s="274"/>
      <c r="E4" s="276"/>
      <c r="F4" s="174" t="s">
        <v>27</v>
      </c>
      <c r="G4" s="175" t="s">
        <v>6</v>
      </c>
      <c r="H4" s="176" t="s">
        <v>3</v>
      </c>
      <c r="I4" s="173" t="s">
        <v>4</v>
      </c>
      <c r="J4" s="173" t="s">
        <v>5</v>
      </c>
      <c r="K4" s="274"/>
      <c r="L4" s="276"/>
      <c r="M4" s="174" t="s">
        <v>27</v>
      </c>
      <c r="N4" s="175" t="s">
        <v>6</v>
      </c>
    </row>
    <row r="5" spans="1:14" s="4" customFormat="1" ht="19.5" customHeight="1">
      <c r="A5" s="271" t="s">
        <v>7</v>
      </c>
      <c r="B5" s="270"/>
      <c r="C5" s="270"/>
      <c r="D5" s="23">
        <f>D6+D13+D19+D22</f>
        <v>119861605</v>
      </c>
      <c r="E5" s="23">
        <f>E6+E13+E19+E22+E16</f>
        <v>145953208</v>
      </c>
      <c r="F5" s="23">
        <f>E5-D5</f>
        <v>26091603</v>
      </c>
      <c r="G5" s="24">
        <f>F5/D5*100%</f>
        <v>0.21768107476952273</v>
      </c>
      <c r="H5" s="269" t="s">
        <v>7</v>
      </c>
      <c r="I5" s="270"/>
      <c r="J5" s="270"/>
      <c r="K5" s="25">
        <f>K6+K11+K16+K22+K25+K19</f>
        <v>119861544</v>
      </c>
      <c r="L5" s="25">
        <f>L6+L11+L16+L22+L25+L19</f>
        <v>145953208</v>
      </c>
      <c r="M5" s="25">
        <f>L5-K5</f>
        <v>26091664</v>
      </c>
      <c r="N5" s="26">
        <f>M5/K5*100%</f>
        <v>0.21768169447241562</v>
      </c>
    </row>
    <row r="6" spans="1:14" s="4" customFormat="1" ht="17.25" customHeight="1">
      <c r="A6" s="272" t="s">
        <v>8</v>
      </c>
      <c r="B6" s="246" t="s">
        <v>28</v>
      </c>
      <c r="C6" s="246"/>
      <c r="D6" s="27">
        <f>D7</f>
        <v>119494000</v>
      </c>
      <c r="E6" s="27">
        <f>E7</f>
        <v>144614000</v>
      </c>
      <c r="F6" s="27">
        <f>E6-D6</f>
        <v>25120000</v>
      </c>
      <c r="G6" s="28">
        <f>F6/D6*100%</f>
        <v>0.21021975998794917</v>
      </c>
      <c r="H6" s="252" t="s">
        <v>17</v>
      </c>
      <c r="I6" s="246" t="s">
        <v>28</v>
      </c>
      <c r="J6" s="246"/>
      <c r="K6" s="29">
        <f>K7</f>
        <v>43476342</v>
      </c>
      <c r="L6" s="29">
        <f>L7</f>
        <v>47384000</v>
      </c>
      <c r="M6" s="29">
        <f>L6-K6</f>
        <v>3907658</v>
      </c>
      <c r="N6" s="30">
        <f aca="true" t="shared" si="0" ref="N6:N18">M6/K6</f>
        <v>0.0898801007683673</v>
      </c>
    </row>
    <row r="7" spans="1:14" s="4" customFormat="1" ht="17.25" customHeight="1">
      <c r="A7" s="272"/>
      <c r="B7" s="254" t="s">
        <v>162</v>
      </c>
      <c r="C7" s="31" t="s">
        <v>29</v>
      </c>
      <c r="D7" s="27">
        <f>SUM(D8:D10)</f>
        <v>119494000</v>
      </c>
      <c r="E7" s="27">
        <f>SUM(E8:E9)</f>
        <v>144614000</v>
      </c>
      <c r="F7" s="27">
        <f>E7-D7</f>
        <v>25120000</v>
      </c>
      <c r="G7" s="28">
        <f>F7/D7*100%</f>
        <v>0.21021975998794917</v>
      </c>
      <c r="H7" s="252"/>
      <c r="I7" s="246" t="s">
        <v>51</v>
      </c>
      <c r="J7" s="31" t="s">
        <v>77</v>
      </c>
      <c r="K7" s="29">
        <f>SUM(K8:K10)</f>
        <v>43476342</v>
      </c>
      <c r="L7" s="29">
        <f>SUM(L8:L10)</f>
        <v>47384000</v>
      </c>
      <c r="M7" s="29">
        <f>L7-K7</f>
        <v>3907658</v>
      </c>
      <c r="N7" s="30">
        <f t="shared" si="0"/>
        <v>0.0898801007683673</v>
      </c>
    </row>
    <row r="8" spans="1:14" s="4" customFormat="1" ht="17.25" customHeight="1">
      <c r="A8" s="272"/>
      <c r="B8" s="246"/>
      <c r="C8" s="31" t="s">
        <v>164</v>
      </c>
      <c r="D8" s="27">
        <f>세입부!D8</f>
        <v>64614000</v>
      </c>
      <c r="E8" s="27">
        <f>세입부!E8</f>
        <v>64614000</v>
      </c>
      <c r="F8" s="27">
        <f>E8-D8</f>
        <v>0</v>
      </c>
      <c r="G8" s="28">
        <f>F8/D8*100%</f>
        <v>0</v>
      </c>
      <c r="H8" s="252"/>
      <c r="I8" s="246"/>
      <c r="J8" s="31" t="s">
        <v>18</v>
      </c>
      <c r="K8" s="29">
        <f>세출부!D7</f>
        <v>33141920</v>
      </c>
      <c r="L8" s="29">
        <f>세출부!E7</f>
        <v>36956380</v>
      </c>
      <c r="M8" s="29">
        <f aca="true" t="shared" si="1" ref="M8:M15">L8-K8</f>
        <v>3814460</v>
      </c>
      <c r="N8" s="184">
        <f t="shared" si="0"/>
        <v>0.11509471991966669</v>
      </c>
    </row>
    <row r="9" spans="1:14" s="4" customFormat="1" ht="17.25" customHeight="1">
      <c r="A9" s="272"/>
      <c r="B9" s="246"/>
      <c r="C9" s="31" t="s">
        <v>163</v>
      </c>
      <c r="D9" s="27">
        <f>세입부!D9</f>
        <v>54880000</v>
      </c>
      <c r="E9" s="27">
        <f>세입부!E9</f>
        <v>80000000</v>
      </c>
      <c r="F9" s="27">
        <f>E9-D9</f>
        <v>25120000</v>
      </c>
      <c r="G9" s="28">
        <f>F9/D9</f>
        <v>0.4577259475218659</v>
      </c>
      <c r="H9" s="252"/>
      <c r="I9" s="246"/>
      <c r="J9" s="31" t="s">
        <v>49</v>
      </c>
      <c r="K9" s="29">
        <f>세출부!D34</f>
        <v>400000</v>
      </c>
      <c r="L9" s="29">
        <f>세출부!E34</f>
        <v>400000</v>
      </c>
      <c r="M9" s="29">
        <f t="shared" si="1"/>
        <v>0</v>
      </c>
      <c r="N9" s="30">
        <f>M9/K9</f>
        <v>0</v>
      </c>
    </row>
    <row r="10" spans="1:14" s="4" customFormat="1" ht="17.25" customHeight="1">
      <c r="A10" s="251" t="s">
        <v>165</v>
      </c>
      <c r="B10" s="246" t="s">
        <v>14</v>
      </c>
      <c r="C10" s="246"/>
      <c r="D10" s="32">
        <f>D11</f>
        <v>0</v>
      </c>
      <c r="E10" s="32">
        <f>E11</f>
        <v>0</v>
      </c>
      <c r="F10" s="32">
        <f aca="true" t="shared" si="2" ref="F10:F18">E10-D10</f>
        <v>0</v>
      </c>
      <c r="G10" s="28"/>
      <c r="H10" s="252"/>
      <c r="I10" s="246"/>
      <c r="J10" s="31" t="s">
        <v>51</v>
      </c>
      <c r="K10" s="29">
        <f>세출부!D36</f>
        <v>9934422</v>
      </c>
      <c r="L10" s="29">
        <f>세출부!E36</f>
        <v>10027620</v>
      </c>
      <c r="M10" s="29">
        <f t="shared" si="1"/>
        <v>93198</v>
      </c>
      <c r="N10" s="30">
        <f t="shared" si="0"/>
        <v>0.009381320825710847</v>
      </c>
    </row>
    <row r="11" spans="1:14" s="4" customFormat="1" ht="17.25" customHeight="1">
      <c r="A11" s="251"/>
      <c r="B11" s="246" t="s">
        <v>165</v>
      </c>
      <c r="C11" s="31" t="s">
        <v>29</v>
      </c>
      <c r="D11" s="32">
        <f>D12</f>
        <v>0</v>
      </c>
      <c r="E11" s="32">
        <f>E12</f>
        <v>0</v>
      </c>
      <c r="F11" s="32">
        <f t="shared" si="2"/>
        <v>0</v>
      </c>
      <c r="G11" s="28"/>
      <c r="H11" s="252" t="s">
        <v>19</v>
      </c>
      <c r="I11" s="246" t="s">
        <v>28</v>
      </c>
      <c r="J11" s="246"/>
      <c r="K11" s="29">
        <f>K12</f>
        <v>64128108</v>
      </c>
      <c r="L11" s="29">
        <f>L12</f>
        <v>83060000</v>
      </c>
      <c r="M11" s="29">
        <f t="shared" si="1"/>
        <v>18931892</v>
      </c>
      <c r="N11" s="30">
        <f t="shared" si="0"/>
        <v>0.295219874567327</v>
      </c>
    </row>
    <row r="12" spans="1:14" s="4" customFormat="1" ht="17.25" customHeight="1">
      <c r="A12" s="251"/>
      <c r="B12" s="246"/>
      <c r="C12" s="31" t="s">
        <v>166</v>
      </c>
      <c r="D12" s="27">
        <f>세입부!D12</f>
        <v>0</v>
      </c>
      <c r="E12" s="27">
        <f>세입부!E12</f>
        <v>0</v>
      </c>
      <c r="F12" s="27">
        <f t="shared" si="2"/>
        <v>0</v>
      </c>
      <c r="G12" s="28"/>
      <c r="H12" s="252"/>
      <c r="I12" s="246" t="s">
        <v>20</v>
      </c>
      <c r="J12" s="31" t="s">
        <v>29</v>
      </c>
      <c r="K12" s="29">
        <f>SUM(K13:K15)</f>
        <v>64128108</v>
      </c>
      <c r="L12" s="29">
        <f>SUM(L13:L15)</f>
        <v>83060000</v>
      </c>
      <c r="M12" s="29">
        <f t="shared" si="1"/>
        <v>18931892</v>
      </c>
      <c r="N12" s="30">
        <f t="shared" si="0"/>
        <v>0.295219874567327</v>
      </c>
    </row>
    <row r="13" spans="1:14" s="4" customFormat="1" ht="17.25" customHeight="1">
      <c r="A13" s="251" t="s">
        <v>10</v>
      </c>
      <c r="B13" s="246" t="s">
        <v>14</v>
      </c>
      <c r="C13" s="246"/>
      <c r="D13" s="27">
        <f>D14</f>
        <v>30000</v>
      </c>
      <c r="E13" s="27">
        <f>E14</f>
        <v>60000</v>
      </c>
      <c r="F13" s="27">
        <f t="shared" si="2"/>
        <v>30000</v>
      </c>
      <c r="G13" s="28">
        <f>F13/D13</f>
        <v>1</v>
      </c>
      <c r="H13" s="252"/>
      <c r="I13" s="246"/>
      <c r="J13" s="31" t="s">
        <v>20</v>
      </c>
      <c r="K13" s="29">
        <f>세출부!D44+세출부!D45</f>
        <v>62148630</v>
      </c>
      <c r="L13" s="29">
        <f>세출부!E45+세출부!E44</f>
        <v>81160000</v>
      </c>
      <c r="M13" s="29">
        <f t="shared" si="1"/>
        <v>19011370</v>
      </c>
      <c r="N13" s="30">
        <f t="shared" si="0"/>
        <v>0.3059016747432727</v>
      </c>
    </row>
    <row r="14" spans="1:14" s="4" customFormat="1" ht="17.25" customHeight="1">
      <c r="A14" s="251"/>
      <c r="B14" s="246" t="s">
        <v>10</v>
      </c>
      <c r="C14" s="31" t="s">
        <v>29</v>
      </c>
      <c r="D14" s="27">
        <f>D15</f>
        <v>30000</v>
      </c>
      <c r="E14" s="27">
        <f>E15</f>
        <v>60000</v>
      </c>
      <c r="F14" s="27">
        <f t="shared" si="2"/>
        <v>30000</v>
      </c>
      <c r="G14" s="28">
        <f>F14/D14</f>
        <v>1</v>
      </c>
      <c r="H14" s="252"/>
      <c r="I14" s="246"/>
      <c r="J14" s="31" t="s">
        <v>21</v>
      </c>
      <c r="K14" s="29">
        <f>세출부!D46</f>
        <v>1379478</v>
      </c>
      <c r="L14" s="29">
        <f>세출부!E46</f>
        <v>1300000</v>
      </c>
      <c r="M14" s="29">
        <f t="shared" si="1"/>
        <v>-79478</v>
      </c>
      <c r="N14" s="30">
        <f t="shared" si="0"/>
        <v>-0.05761454695181801</v>
      </c>
    </row>
    <row r="15" spans="1:14" s="4" customFormat="1" ht="17.25" customHeight="1">
      <c r="A15" s="251"/>
      <c r="B15" s="246"/>
      <c r="C15" s="31" t="s">
        <v>138</v>
      </c>
      <c r="D15" s="27">
        <f>세입부!D14</f>
        <v>30000</v>
      </c>
      <c r="E15" s="27">
        <f>세입부!E14</f>
        <v>60000</v>
      </c>
      <c r="F15" s="27">
        <f t="shared" si="2"/>
        <v>30000</v>
      </c>
      <c r="G15" s="28">
        <f>F15/D15</f>
        <v>1</v>
      </c>
      <c r="H15" s="252"/>
      <c r="I15" s="246"/>
      <c r="J15" s="31" t="s">
        <v>22</v>
      </c>
      <c r="K15" s="29">
        <f>세출부!D47</f>
        <v>600000</v>
      </c>
      <c r="L15" s="29">
        <f>세출부!E47</f>
        <v>600000</v>
      </c>
      <c r="M15" s="29">
        <f t="shared" si="1"/>
        <v>0</v>
      </c>
      <c r="N15" s="30">
        <f t="shared" si="0"/>
        <v>0</v>
      </c>
    </row>
    <row r="16" spans="1:14" s="4" customFormat="1" ht="17.25" customHeight="1">
      <c r="A16" s="251" t="s">
        <v>11</v>
      </c>
      <c r="B16" s="246" t="s">
        <v>14</v>
      </c>
      <c r="C16" s="253"/>
      <c r="D16" s="27">
        <f>D17</f>
        <v>0</v>
      </c>
      <c r="E16" s="27">
        <f>E17</f>
        <v>0</v>
      </c>
      <c r="F16" s="27">
        <f t="shared" si="2"/>
        <v>0</v>
      </c>
      <c r="G16" s="28">
        <v>0</v>
      </c>
      <c r="H16" s="252" t="s">
        <v>59</v>
      </c>
      <c r="I16" s="246" t="s">
        <v>28</v>
      </c>
      <c r="J16" s="246"/>
      <c r="K16" s="29">
        <f>K17</f>
        <v>11019720</v>
      </c>
      <c r="L16" s="29">
        <f>L17</f>
        <v>14230000</v>
      </c>
      <c r="M16" s="29">
        <f aca="true" t="shared" si="3" ref="M16:M27">L16-K16</f>
        <v>3210280</v>
      </c>
      <c r="N16" s="30">
        <f t="shared" si="0"/>
        <v>0.29132137658670093</v>
      </c>
    </row>
    <row r="17" spans="1:14" s="4" customFormat="1" ht="17.25" customHeight="1">
      <c r="A17" s="251"/>
      <c r="B17" s="246" t="s">
        <v>11</v>
      </c>
      <c r="C17" s="31" t="s">
        <v>29</v>
      </c>
      <c r="D17" s="27">
        <f>D18</f>
        <v>0</v>
      </c>
      <c r="E17" s="27">
        <f>E18</f>
        <v>0</v>
      </c>
      <c r="F17" s="27">
        <f t="shared" si="2"/>
        <v>0</v>
      </c>
      <c r="G17" s="28">
        <v>0</v>
      </c>
      <c r="H17" s="252"/>
      <c r="I17" s="246" t="s">
        <v>59</v>
      </c>
      <c r="J17" s="31" t="s">
        <v>29</v>
      </c>
      <c r="K17" s="29">
        <f>K18</f>
        <v>11019720</v>
      </c>
      <c r="L17" s="29">
        <f>L18</f>
        <v>14230000</v>
      </c>
      <c r="M17" s="29">
        <f t="shared" si="3"/>
        <v>3210280</v>
      </c>
      <c r="N17" s="30">
        <f t="shared" si="0"/>
        <v>0.29132137658670093</v>
      </c>
    </row>
    <row r="18" spans="1:14" s="4" customFormat="1" ht="17.25" customHeight="1">
      <c r="A18" s="251"/>
      <c r="B18" s="246"/>
      <c r="C18" s="31" t="s">
        <v>102</v>
      </c>
      <c r="D18" s="27">
        <f>세입부!D18</f>
        <v>0</v>
      </c>
      <c r="E18" s="27">
        <f>세입부!E18</f>
        <v>0</v>
      </c>
      <c r="F18" s="27">
        <f t="shared" si="2"/>
        <v>0</v>
      </c>
      <c r="G18" s="28">
        <v>0</v>
      </c>
      <c r="H18" s="252"/>
      <c r="I18" s="246"/>
      <c r="J18" s="31" t="s">
        <v>59</v>
      </c>
      <c r="K18" s="29">
        <f>세출부!D48</f>
        <v>11019720</v>
      </c>
      <c r="L18" s="29">
        <f>세출부!E48</f>
        <v>14230000</v>
      </c>
      <c r="M18" s="29">
        <f t="shared" si="3"/>
        <v>3210280</v>
      </c>
      <c r="N18" s="30">
        <f t="shared" si="0"/>
        <v>0.29132137658670093</v>
      </c>
    </row>
    <row r="19" spans="1:14" s="4" customFormat="1" ht="17.25" customHeight="1">
      <c r="A19" s="258" t="s">
        <v>2</v>
      </c>
      <c r="B19" s="249" t="s">
        <v>14</v>
      </c>
      <c r="C19" s="250"/>
      <c r="D19" s="27">
        <f>D20</f>
        <v>282411</v>
      </c>
      <c r="E19" s="27">
        <f>E20</f>
        <v>1232208</v>
      </c>
      <c r="F19" s="27">
        <f aca="true" t="shared" si="4" ref="F19:F24">E19-D19</f>
        <v>949797</v>
      </c>
      <c r="G19" s="28">
        <f aca="true" t="shared" si="5" ref="G19:G24">F19/D19*100%</f>
        <v>3.3631728225883553</v>
      </c>
      <c r="H19" s="252" t="s">
        <v>100</v>
      </c>
      <c r="I19" s="246" t="s">
        <v>28</v>
      </c>
      <c r="J19" s="246"/>
      <c r="K19" s="29">
        <f>K20</f>
        <v>0</v>
      </c>
      <c r="L19" s="29">
        <f>L20</f>
        <v>0</v>
      </c>
      <c r="M19" s="29">
        <f>L19-K19</f>
        <v>0</v>
      </c>
      <c r="N19" s="30">
        <v>0</v>
      </c>
    </row>
    <row r="20" spans="1:14" s="4" customFormat="1" ht="17.25" customHeight="1">
      <c r="A20" s="259"/>
      <c r="B20" s="247" t="s">
        <v>2</v>
      </c>
      <c r="C20" s="31" t="s">
        <v>29</v>
      </c>
      <c r="D20" s="27">
        <f>D21</f>
        <v>282411</v>
      </c>
      <c r="E20" s="27">
        <f>E21</f>
        <v>1232208</v>
      </c>
      <c r="F20" s="27">
        <f t="shared" si="4"/>
        <v>949797</v>
      </c>
      <c r="G20" s="28">
        <f t="shared" si="5"/>
        <v>3.3631728225883553</v>
      </c>
      <c r="H20" s="252"/>
      <c r="I20" s="246" t="s">
        <v>100</v>
      </c>
      <c r="J20" s="31" t="s">
        <v>29</v>
      </c>
      <c r="K20" s="29">
        <f>K21</f>
        <v>0</v>
      </c>
      <c r="L20" s="29">
        <f>L21</f>
        <v>0</v>
      </c>
      <c r="M20" s="29">
        <f>L20-K20</f>
        <v>0</v>
      </c>
      <c r="N20" s="30">
        <v>0</v>
      </c>
    </row>
    <row r="21" spans="1:14" s="4" customFormat="1" ht="17.25" customHeight="1">
      <c r="A21" s="260"/>
      <c r="B21" s="248"/>
      <c r="C21" s="31" t="s">
        <v>139</v>
      </c>
      <c r="D21" s="27">
        <f>세입부!D21</f>
        <v>282411</v>
      </c>
      <c r="E21" s="27">
        <f>세입부!E21</f>
        <v>1232208</v>
      </c>
      <c r="F21" s="27">
        <f t="shared" si="4"/>
        <v>949797</v>
      </c>
      <c r="G21" s="28">
        <f t="shared" si="5"/>
        <v>3.3631728225883553</v>
      </c>
      <c r="H21" s="252"/>
      <c r="I21" s="246"/>
      <c r="J21" s="31" t="s">
        <v>101</v>
      </c>
      <c r="K21" s="29">
        <f>세출부!D58</f>
        <v>0</v>
      </c>
      <c r="L21" s="29">
        <f>세출부!X59</f>
        <v>0</v>
      </c>
      <c r="M21" s="29">
        <f>L21-K21</f>
        <v>0</v>
      </c>
      <c r="N21" s="30">
        <v>0</v>
      </c>
    </row>
    <row r="22" spans="1:14" s="4" customFormat="1" ht="17.25" customHeight="1">
      <c r="A22" s="261" t="s">
        <v>12</v>
      </c>
      <c r="B22" s="246" t="s">
        <v>14</v>
      </c>
      <c r="C22" s="246"/>
      <c r="D22" s="27">
        <f>D23</f>
        <v>55194</v>
      </c>
      <c r="E22" s="27">
        <f>E23</f>
        <v>47000</v>
      </c>
      <c r="F22" s="27">
        <f t="shared" si="4"/>
        <v>-8194</v>
      </c>
      <c r="G22" s="28">
        <f t="shared" si="5"/>
        <v>-0.1484581657426532</v>
      </c>
      <c r="H22" s="252" t="s">
        <v>67</v>
      </c>
      <c r="I22" s="246" t="s">
        <v>28</v>
      </c>
      <c r="J22" s="246"/>
      <c r="K22" s="29">
        <f>K23</f>
        <v>0</v>
      </c>
      <c r="L22" s="29">
        <f>L23</f>
        <v>0</v>
      </c>
      <c r="M22" s="29">
        <f t="shared" si="3"/>
        <v>0</v>
      </c>
      <c r="N22" s="30"/>
    </row>
    <row r="23" spans="1:14" s="4" customFormat="1" ht="17.25" customHeight="1">
      <c r="A23" s="262"/>
      <c r="B23" s="264" t="s">
        <v>12</v>
      </c>
      <c r="C23" s="31" t="s">
        <v>29</v>
      </c>
      <c r="D23" s="27">
        <f>SUM(D24:D25)</f>
        <v>55194</v>
      </c>
      <c r="E23" s="27">
        <f>SUM(E24:E25)</f>
        <v>47000</v>
      </c>
      <c r="F23" s="27">
        <f t="shared" si="4"/>
        <v>-8194</v>
      </c>
      <c r="G23" s="28">
        <f t="shared" si="5"/>
        <v>-0.1484581657426532</v>
      </c>
      <c r="H23" s="252"/>
      <c r="I23" s="246" t="s">
        <v>67</v>
      </c>
      <c r="J23" s="31" t="s">
        <v>29</v>
      </c>
      <c r="K23" s="29">
        <f>K24</f>
        <v>0</v>
      </c>
      <c r="L23" s="29">
        <f>L24</f>
        <v>0</v>
      </c>
      <c r="M23" s="29">
        <f t="shared" si="3"/>
        <v>0</v>
      </c>
      <c r="N23" s="30"/>
    </row>
    <row r="24" spans="1:14" s="4" customFormat="1" ht="17.25" customHeight="1">
      <c r="A24" s="262"/>
      <c r="B24" s="265"/>
      <c r="C24" s="194" t="s">
        <v>141</v>
      </c>
      <c r="D24" s="195">
        <f>세입부!D25</f>
        <v>48194</v>
      </c>
      <c r="E24" s="195">
        <f>세입부!E25</f>
        <v>40000</v>
      </c>
      <c r="F24" s="195">
        <f t="shared" si="4"/>
        <v>-8194</v>
      </c>
      <c r="G24" s="28">
        <f t="shared" si="5"/>
        <v>-0.17002116446030627</v>
      </c>
      <c r="H24" s="252"/>
      <c r="I24" s="246"/>
      <c r="J24" s="31" t="s">
        <v>67</v>
      </c>
      <c r="K24" s="29">
        <f>세출부!D61</f>
        <v>0</v>
      </c>
      <c r="L24" s="29">
        <f>세출부!E61</f>
        <v>0</v>
      </c>
      <c r="M24" s="29">
        <f t="shared" si="3"/>
        <v>0</v>
      </c>
      <c r="N24" s="30"/>
    </row>
    <row r="25" spans="1:14" s="4" customFormat="1" ht="17.25" customHeight="1">
      <c r="A25" s="263"/>
      <c r="B25" s="266"/>
      <c r="C25" s="207" t="s">
        <v>140</v>
      </c>
      <c r="D25" s="195">
        <f>세입부!D24</f>
        <v>7000</v>
      </c>
      <c r="E25" s="208">
        <f>세입부!E24</f>
        <v>7000</v>
      </c>
      <c r="F25" s="221">
        <f>E25-D25</f>
        <v>0</v>
      </c>
      <c r="G25" s="209">
        <v>0</v>
      </c>
      <c r="H25" s="256" t="s">
        <v>145</v>
      </c>
      <c r="I25" s="246" t="s">
        <v>28</v>
      </c>
      <c r="J25" s="246"/>
      <c r="K25" s="29">
        <f>K26</f>
        <v>1237374</v>
      </c>
      <c r="L25" s="29">
        <f>L26</f>
        <v>1279208</v>
      </c>
      <c r="M25" s="29">
        <f t="shared" si="3"/>
        <v>41834</v>
      </c>
      <c r="N25" s="30">
        <f>N26</f>
        <v>0.03380869486509334</v>
      </c>
    </row>
    <row r="26" spans="1:14" s="4" customFormat="1" ht="17.25" customHeight="1">
      <c r="A26" s="205"/>
      <c r="B26" s="196"/>
      <c r="C26" s="196"/>
      <c r="D26" s="196"/>
      <c r="E26" s="196"/>
      <c r="F26" s="196"/>
      <c r="G26" s="28"/>
      <c r="H26" s="252"/>
      <c r="I26" s="254" t="s">
        <v>167</v>
      </c>
      <c r="J26" s="31" t="s">
        <v>29</v>
      </c>
      <c r="K26" s="29">
        <f>K27</f>
        <v>1237374</v>
      </c>
      <c r="L26" s="29">
        <f>L27</f>
        <v>1279208</v>
      </c>
      <c r="M26" s="29">
        <f t="shared" si="3"/>
        <v>41834</v>
      </c>
      <c r="N26" s="30">
        <f>N27</f>
        <v>0.03380869486509334</v>
      </c>
    </row>
    <row r="27" spans="1:14" s="4" customFormat="1" ht="17.25" customHeight="1">
      <c r="A27" s="206"/>
      <c r="B27" s="197"/>
      <c r="C27" s="197"/>
      <c r="D27" s="197"/>
      <c r="E27" s="197"/>
      <c r="F27" s="197"/>
      <c r="G27" s="198"/>
      <c r="H27" s="257"/>
      <c r="I27" s="255"/>
      <c r="J27" s="33" t="s">
        <v>168</v>
      </c>
      <c r="K27" s="34">
        <f>세출부!D64</f>
        <v>1237374</v>
      </c>
      <c r="L27" s="34">
        <f>세출부!E64</f>
        <v>1279208</v>
      </c>
      <c r="M27" s="34">
        <f t="shared" si="3"/>
        <v>41834</v>
      </c>
      <c r="N27" s="35">
        <f>M27/K27</f>
        <v>0.03380869486509334</v>
      </c>
    </row>
    <row r="28" spans="1:17" ht="19.5" customHeight="1">
      <c r="A28" s="36"/>
      <c r="B28" s="36"/>
      <c r="C28" s="36"/>
      <c r="D28" s="37"/>
      <c r="E28" s="37"/>
      <c r="F28" s="37"/>
      <c r="G28" s="36"/>
      <c r="H28" s="36"/>
      <c r="I28" s="36"/>
      <c r="J28" s="36"/>
      <c r="K28" s="37"/>
      <c r="L28" s="37"/>
      <c r="M28" s="37"/>
      <c r="N28" s="36"/>
      <c r="O28" s="2"/>
      <c r="P28" s="2"/>
      <c r="Q28" s="2"/>
    </row>
    <row r="29" spans="1:17" ht="19.5" customHeight="1">
      <c r="A29" s="36"/>
      <c r="B29" s="36"/>
      <c r="C29" s="36"/>
      <c r="D29" s="37"/>
      <c r="E29" s="37"/>
      <c r="F29" s="37"/>
      <c r="G29" s="36"/>
      <c r="H29" s="36"/>
      <c r="I29" s="36"/>
      <c r="J29" s="36"/>
      <c r="K29" s="37"/>
      <c r="L29" s="37"/>
      <c r="M29" s="37"/>
      <c r="N29" s="36"/>
      <c r="O29" s="2"/>
      <c r="P29" s="2"/>
      <c r="Q29" s="2"/>
    </row>
    <row r="30" spans="1:17" ht="19.5" customHeight="1">
      <c r="A30" s="36"/>
      <c r="B30" s="36"/>
      <c r="C30" s="36"/>
      <c r="D30" s="37"/>
      <c r="E30" s="37"/>
      <c r="F30" s="37"/>
      <c r="G30" s="36"/>
      <c r="H30" s="36"/>
      <c r="I30" s="36"/>
      <c r="J30" s="36"/>
      <c r="K30" s="37"/>
      <c r="L30" s="37"/>
      <c r="M30" s="37"/>
      <c r="N30" s="36"/>
      <c r="O30" s="2"/>
      <c r="P30" s="2"/>
      <c r="Q30" s="2"/>
    </row>
    <row r="31" spans="1:17" ht="19.5" customHeight="1">
      <c r="A31" s="36"/>
      <c r="B31" s="36"/>
      <c r="C31" s="36"/>
      <c r="D31" s="37"/>
      <c r="E31" s="37"/>
      <c r="F31" s="37"/>
      <c r="G31" s="36"/>
      <c r="H31" s="36"/>
      <c r="I31" s="36"/>
      <c r="J31" s="36"/>
      <c r="K31" s="37"/>
      <c r="L31" s="37"/>
      <c r="M31" s="37"/>
      <c r="N31" s="36"/>
      <c r="O31" s="2"/>
      <c r="P31" s="2"/>
      <c r="Q31" s="2"/>
    </row>
    <row r="32" spans="1:17" ht="19.5" customHeight="1">
      <c r="A32" s="36"/>
      <c r="B32" s="36"/>
      <c r="C32" s="36"/>
      <c r="D32" s="37"/>
      <c r="E32" s="37"/>
      <c r="F32" s="37"/>
      <c r="G32" s="36"/>
      <c r="H32" s="36"/>
      <c r="I32" s="36"/>
      <c r="J32" s="36"/>
      <c r="K32" s="37"/>
      <c r="L32" s="37"/>
      <c r="M32" s="37"/>
      <c r="N32" s="36"/>
      <c r="O32" s="2"/>
      <c r="P32" s="2"/>
      <c r="Q32" s="2"/>
    </row>
    <row r="33" spans="1:17" ht="19.5" customHeight="1">
      <c r="A33" s="36"/>
      <c r="B33" s="36"/>
      <c r="C33" s="36"/>
      <c r="D33" s="37"/>
      <c r="E33" s="37"/>
      <c r="F33" s="37"/>
      <c r="G33" s="36"/>
      <c r="H33" s="36"/>
      <c r="I33" s="36"/>
      <c r="J33" s="36"/>
      <c r="K33" s="37"/>
      <c r="L33" s="37"/>
      <c r="M33" s="37"/>
      <c r="N33" s="36"/>
      <c r="O33" s="2"/>
      <c r="P33" s="2"/>
      <c r="Q33" s="2"/>
    </row>
    <row r="34" spans="1:17" ht="19.5" customHeight="1">
      <c r="A34" s="36"/>
      <c r="B34" s="36"/>
      <c r="C34" s="36"/>
      <c r="D34" s="37"/>
      <c r="E34" s="37"/>
      <c r="F34" s="37"/>
      <c r="G34" s="36"/>
      <c r="H34" s="36"/>
      <c r="I34" s="36"/>
      <c r="J34" s="36"/>
      <c r="K34" s="37"/>
      <c r="L34" s="37"/>
      <c r="M34" s="37"/>
      <c r="N34" s="36"/>
      <c r="O34" s="2"/>
      <c r="P34" s="2"/>
      <c r="Q34" s="2"/>
    </row>
    <row r="35" spans="1:17" ht="19.5" customHeight="1">
      <c r="A35" s="36"/>
      <c r="B35" s="36"/>
      <c r="C35" s="36"/>
      <c r="D35" s="37"/>
      <c r="E35" s="37"/>
      <c r="F35" s="37"/>
      <c r="G35" s="36"/>
      <c r="H35" s="36"/>
      <c r="I35" s="36"/>
      <c r="J35" s="36"/>
      <c r="K35" s="37"/>
      <c r="L35" s="37"/>
      <c r="M35" s="37"/>
      <c r="N35" s="36"/>
      <c r="O35" s="2"/>
      <c r="P35" s="2"/>
      <c r="Q35" s="2"/>
    </row>
    <row r="36" spans="1:17" ht="19.5" customHeight="1">
      <c r="A36" s="36"/>
      <c r="B36" s="36"/>
      <c r="C36" s="36"/>
      <c r="D36" s="37"/>
      <c r="E36" s="37"/>
      <c r="F36" s="37"/>
      <c r="G36" s="36"/>
      <c r="H36" s="36"/>
      <c r="I36" s="36"/>
      <c r="J36" s="36"/>
      <c r="K36" s="37"/>
      <c r="L36" s="37"/>
      <c r="M36" s="37"/>
      <c r="N36" s="36"/>
      <c r="O36" s="2"/>
      <c r="P36" s="2"/>
      <c r="Q36" s="2"/>
    </row>
    <row r="37" spans="1:17" ht="19.5" customHeight="1">
      <c r="A37" s="36"/>
      <c r="B37" s="36"/>
      <c r="C37" s="36"/>
      <c r="D37" s="37"/>
      <c r="E37" s="37"/>
      <c r="F37" s="37"/>
      <c r="G37" s="36"/>
      <c r="H37" s="36"/>
      <c r="I37" s="36"/>
      <c r="J37" s="36"/>
      <c r="K37" s="37"/>
      <c r="L37" s="37"/>
      <c r="M37" s="37"/>
      <c r="N37" s="36"/>
      <c r="O37" s="2"/>
      <c r="P37" s="2"/>
      <c r="Q37" s="2"/>
    </row>
    <row r="38" spans="1:17" ht="19.5" customHeight="1">
      <c r="A38" s="36"/>
      <c r="B38" s="36"/>
      <c r="C38" s="36"/>
      <c r="D38" s="37"/>
      <c r="E38" s="37"/>
      <c r="F38" s="37"/>
      <c r="G38" s="36"/>
      <c r="H38" s="36"/>
      <c r="I38" s="36"/>
      <c r="J38" s="36"/>
      <c r="K38" s="37"/>
      <c r="L38" s="37"/>
      <c r="M38" s="37"/>
      <c r="N38" s="36"/>
      <c r="O38" s="2"/>
      <c r="P38" s="2"/>
      <c r="Q38" s="2"/>
    </row>
    <row r="39" spans="1:17" ht="19.5" customHeight="1">
      <c r="A39" s="36"/>
      <c r="B39" s="36"/>
      <c r="C39" s="36"/>
      <c r="D39" s="37"/>
      <c r="E39" s="37"/>
      <c r="F39" s="37"/>
      <c r="G39" s="36"/>
      <c r="H39" s="36"/>
      <c r="I39" s="36"/>
      <c r="J39" s="36"/>
      <c r="K39" s="37"/>
      <c r="L39" s="37"/>
      <c r="M39" s="37"/>
      <c r="N39" s="36"/>
      <c r="O39" s="2"/>
      <c r="P39" s="2"/>
      <c r="Q39" s="2"/>
    </row>
    <row r="40" spans="1:17" ht="19.5" customHeight="1">
      <c r="A40" s="36"/>
      <c r="B40" s="36"/>
      <c r="C40" s="36"/>
      <c r="D40" s="37"/>
      <c r="E40" s="37"/>
      <c r="F40" s="37"/>
      <c r="G40" s="36"/>
      <c r="H40" s="36"/>
      <c r="I40" s="36"/>
      <c r="J40" s="36"/>
      <c r="K40" s="37"/>
      <c r="L40" s="37"/>
      <c r="M40" s="37"/>
      <c r="N40" s="36"/>
      <c r="O40" s="2"/>
      <c r="P40" s="2"/>
      <c r="Q40" s="2"/>
    </row>
    <row r="41" spans="1:17" ht="19.5" customHeight="1">
      <c r="A41" s="36"/>
      <c r="B41" s="36"/>
      <c r="C41" s="36"/>
      <c r="D41" s="37"/>
      <c r="E41" s="37"/>
      <c r="F41" s="37"/>
      <c r="G41" s="36"/>
      <c r="H41" s="36"/>
      <c r="I41" s="36"/>
      <c r="J41" s="36"/>
      <c r="K41" s="37"/>
      <c r="L41" s="37"/>
      <c r="M41" s="37"/>
      <c r="N41" s="36"/>
      <c r="O41" s="2"/>
      <c r="P41" s="2"/>
      <c r="Q41" s="2"/>
    </row>
    <row r="42" spans="1:17" ht="19.5" customHeight="1">
      <c r="A42" s="36"/>
      <c r="B42" s="36"/>
      <c r="C42" s="36"/>
      <c r="D42" s="37"/>
      <c r="E42" s="37"/>
      <c r="F42" s="37"/>
      <c r="G42" s="36"/>
      <c r="H42" s="36"/>
      <c r="I42" s="36"/>
      <c r="J42" s="36"/>
      <c r="K42" s="37"/>
      <c r="L42" s="37"/>
      <c r="M42" s="37"/>
      <c r="N42" s="36"/>
      <c r="O42" s="2"/>
      <c r="P42" s="2"/>
      <c r="Q42" s="2"/>
    </row>
    <row r="43" spans="1:17" ht="19.5" customHeight="1">
      <c r="A43" s="36"/>
      <c r="B43" s="36"/>
      <c r="C43" s="36"/>
      <c r="D43" s="37"/>
      <c r="E43" s="37"/>
      <c r="F43" s="37"/>
      <c r="G43" s="36"/>
      <c r="H43" s="36"/>
      <c r="I43" s="36"/>
      <c r="J43" s="36"/>
      <c r="K43" s="37"/>
      <c r="L43" s="37"/>
      <c r="M43" s="37"/>
      <c r="N43" s="36"/>
      <c r="O43" s="2"/>
      <c r="P43" s="2"/>
      <c r="Q43" s="2"/>
    </row>
    <row r="44" spans="1:17" ht="19.5" customHeight="1">
      <c r="A44" s="36"/>
      <c r="B44" s="36"/>
      <c r="C44" s="36"/>
      <c r="D44" s="37"/>
      <c r="E44" s="37"/>
      <c r="F44" s="37"/>
      <c r="G44" s="36"/>
      <c r="H44" s="36"/>
      <c r="I44" s="36"/>
      <c r="J44" s="36"/>
      <c r="K44" s="37"/>
      <c r="L44" s="37"/>
      <c r="M44" s="37"/>
      <c r="N44" s="36"/>
      <c r="O44" s="2"/>
      <c r="P44" s="2"/>
      <c r="Q44" s="2"/>
    </row>
    <row r="45" spans="1:17" ht="19.5" customHeight="1">
      <c r="A45" s="36"/>
      <c r="B45" s="36"/>
      <c r="C45" s="36"/>
      <c r="D45" s="37"/>
      <c r="E45" s="37"/>
      <c r="F45" s="37"/>
      <c r="G45" s="36"/>
      <c r="H45" s="36"/>
      <c r="I45" s="36"/>
      <c r="J45" s="36"/>
      <c r="K45" s="37"/>
      <c r="L45" s="37"/>
      <c r="M45" s="37"/>
      <c r="N45" s="36"/>
      <c r="O45" s="2"/>
      <c r="P45" s="2"/>
      <c r="Q45" s="2"/>
    </row>
    <row r="46" spans="1:17" ht="19.5" customHeight="1">
      <c r="A46" s="36"/>
      <c r="B46" s="36"/>
      <c r="C46" s="36"/>
      <c r="D46" s="37"/>
      <c r="E46" s="37"/>
      <c r="F46" s="37"/>
      <c r="G46" s="36"/>
      <c r="H46" s="36"/>
      <c r="I46" s="36"/>
      <c r="J46" s="36"/>
      <c r="K46" s="37"/>
      <c r="L46" s="37"/>
      <c r="M46" s="37"/>
      <c r="N46" s="36"/>
      <c r="O46" s="2"/>
      <c r="P46" s="2"/>
      <c r="Q46" s="2"/>
    </row>
    <row r="47" spans="1:17" ht="19.5" customHeight="1">
      <c r="A47" s="36"/>
      <c r="B47" s="36"/>
      <c r="C47" s="36"/>
      <c r="D47" s="37"/>
      <c r="E47" s="37"/>
      <c r="F47" s="37"/>
      <c r="G47" s="36"/>
      <c r="H47" s="36"/>
      <c r="I47" s="36"/>
      <c r="J47" s="36"/>
      <c r="K47" s="37"/>
      <c r="L47" s="37"/>
      <c r="M47" s="37"/>
      <c r="N47" s="36"/>
      <c r="O47" s="2"/>
      <c r="P47" s="2"/>
      <c r="Q47" s="2"/>
    </row>
    <row r="48" spans="1:17" ht="19.5" customHeight="1">
      <c r="A48" s="36"/>
      <c r="B48" s="36"/>
      <c r="C48" s="36"/>
      <c r="D48" s="37"/>
      <c r="E48" s="37"/>
      <c r="F48" s="37"/>
      <c r="G48" s="36"/>
      <c r="H48" s="36"/>
      <c r="I48" s="36"/>
      <c r="J48" s="36"/>
      <c r="K48" s="37"/>
      <c r="L48" s="37"/>
      <c r="M48" s="37"/>
      <c r="N48" s="36"/>
      <c r="O48" s="2"/>
      <c r="P48" s="2"/>
      <c r="Q48" s="2"/>
    </row>
    <row r="49" spans="1:17" ht="19.5" customHeight="1">
      <c r="A49" s="36"/>
      <c r="B49" s="36"/>
      <c r="C49" s="36"/>
      <c r="D49" s="37"/>
      <c r="E49" s="37"/>
      <c r="F49" s="37"/>
      <c r="G49" s="36"/>
      <c r="H49" s="36"/>
      <c r="I49" s="36"/>
      <c r="J49" s="36"/>
      <c r="K49" s="37"/>
      <c r="L49" s="37"/>
      <c r="M49" s="37"/>
      <c r="N49" s="36"/>
      <c r="O49" s="2"/>
      <c r="P49" s="2"/>
      <c r="Q49" s="2"/>
    </row>
    <row r="50" spans="1:17" ht="19.5" customHeight="1">
      <c r="A50" s="36"/>
      <c r="B50" s="36"/>
      <c r="C50" s="36"/>
      <c r="D50" s="37"/>
      <c r="E50" s="37"/>
      <c r="F50" s="37"/>
      <c r="G50" s="36"/>
      <c r="H50" s="36"/>
      <c r="I50" s="36"/>
      <c r="J50" s="36"/>
      <c r="K50" s="37"/>
      <c r="L50" s="37"/>
      <c r="M50" s="37"/>
      <c r="N50" s="36"/>
      <c r="O50" s="2"/>
      <c r="P50" s="2"/>
      <c r="Q50" s="2"/>
    </row>
    <row r="51" spans="1:17" ht="19.5" customHeight="1">
      <c r="A51" s="36"/>
      <c r="B51" s="36"/>
      <c r="C51" s="36"/>
      <c r="D51" s="37"/>
      <c r="E51" s="37"/>
      <c r="F51" s="37"/>
      <c r="G51" s="36"/>
      <c r="H51" s="36"/>
      <c r="I51" s="36"/>
      <c r="J51" s="36"/>
      <c r="K51" s="37"/>
      <c r="L51" s="37"/>
      <c r="M51" s="37"/>
      <c r="N51" s="36"/>
      <c r="O51" s="2"/>
      <c r="P51" s="2"/>
      <c r="Q51" s="2"/>
    </row>
    <row r="52" spans="1:17" ht="19.5" customHeight="1">
      <c r="A52" s="36"/>
      <c r="B52" s="36"/>
      <c r="C52" s="36"/>
      <c r="D52" s="37"/>
      <c r="E52" s="37"/>
      <c r="F52" s="37"/>
      <c r="G52" s="36"/>
      <c r="H52" s="36"/>
      <c r="I52" s="36"/>
      <c r="J52" s="36"/>
      <c r="K52" s="37"/>
      <c r="L52" s="37"/>
      <c r="M52" s="37"/>
      <c r="N52" s="36"/>
      <c r="O52" s="2"/>
      <c r="P52" s="2"/>
      <c r="Q52" s="2"/>
    </row>
    <row r="53" spans="1:17" ht="19.5" customHeight="1">
      <c r="A53" s="36"/>
      <c r="B53" s="36"/>
      <c r="C53" s="36"/>
      <c r="D53" s="37"/>
      <c r="E53" s="37"/>
      <c r="F53" s="37"/>
      <c r="G53" s="36"/>
      <c r="H53" s="36"/>
      <c r="I53" s="36"/>
      <c r="J53" s="36"/>
      <c r="K53" s="37"/>
      <c r="L53" s="37"/>
      <c r="M53" s="37"/>
      <c r="N53" s="36"/>
      <c r="O53" s="2"/>
      <c r="P53" s="2"/>
      <c r="Q53" s="2"/>
    </row>
    <row r="54" spans="1:17" ht="19.5" customHeight="1">
      <c r="A54" s="36"/>
      <c r="B54" s="36"/>
      <c r="C54" s="36"/>
      <c r="D54" s="37"/>
      <c r="E54" s="37"/>
      <c r="F54" s="37"/>
      <c r="G54" s="36"/>
      <c r="H54" s="36"/>
      <c r="I54" s="36"/>
      <c r="J54" s="36"/>
      <c r="K54" s="37"/>
      <c r="L54" s="37"/>
      <c r="M54" s="37"/>
      <c r="N54" s="36"/>
      <c r="O54" s="2"/>
      <c r="P54" s="2"/>
      <c r="Q54" s="2"/>
    </row>
    <row r="55" spans="1:17" ht="19.5" customHeight="1">
      <c r="A55" s="36"/>
      <c r="B55" s="36"/>
      <c r="C55" s="36"/>
      <c r="D55" s="37"/>
      <c r="E55" s="37"/>
      <c r="F55" s="37"/>
      <c r="G55" s="36"/>
      <c r="H55" s="36"/>
      <c r="I55" s="36"/>
      <c r="J55" s="36"/>
      <c r="K55" s="37"/>
      <c r="L55" s="37"/>
      <c r="M55" s="37"/>
      <c r="N55" s="36"/>
      <c r="O55" s="2"/>
      <c r="P55" s="2"/>
      <c r="Q55" s="2"/>
    </row>
    <row r="56" spans="1:17" ht="19.5" customHeight="1">
      <c r="A56" s="36"/>
      <c r="B56" s="36"/>
      <c r="C56" s="36"/>
      <c r="D56" s="37"/>
      <c r="E56" s="37"/>
      <c r="F56" s="37"/>
      <c r="G56" s="36"/>
      <c r="H56" s="36"/>
      <c r="I56" s="36"/>
      <c r="J56" s="36"/>
      <c r="K56" s="37"/>
      <c r="L56" s="37"/>
      <c r="M56" s="37"/>
      <c r="N56" s="36"/>
      <c r="O56" s="2"/>
      <c r="P56" s="2"/>
      <c r="Q56" s="2"/>
    </row>
    <row r="57" spans="1:17" ht="19.5" customHeight="1">
      <c r="A57" s="36"/>
      <c r="B57" s="36"/>
      <c r="C57" s="36"/>
      <c r="D57" s="37"/>
      <c r="E57" s="37"/>
      <c r="F57" s="37"/>
      <c r="G57" s="36"/>
      <c r="H57" s="36"/>
      <c r="I57" s="36"/>
      <c r="J57" s="36"/>
      <c r="K57" s="37"/>
      <c r="L57" s="37"/>
      <c r="M57" s="37"/>
      <c r="N57" s="36"/>
      <c r="O57" s="2"/>
      <c r="P57" s="2"/>
      <c r="Q57" s="2"/>
    </row>
    <row r="58" spans="1:17" ht="19.5" customHeight="1">
      <c r="A58" s="36"/>
      <c r="B58" s="36"/>
      <c r="C58" s="36"/>
      <c r="D58" s="37"/>
      <c r="E58" s="37"/>
      <c r="F58" s="37"/>
      <c r="G58" s="36"/>
      <c r="H58" s="36"/>
      <c r="I58" s="36"/>
      <c r="J58" s="36"/>
      <c r="K58" s="37"/>
      <c r="L58" s="37"/>
      <c r="M58" s="37"/>
      <c r="N58" s="36"/>
      <c r="O58" s="2"/>
      <c r="P58" s="2"/>
      <c r="Q58" s="2"/>
    </row>
    <row r="59" spans="1:17" ht="19.5" customHeight="1">
      <c r="A59" s="36"/>
      <c r="B59" s="36"/>
      <c r="C59" s="36"/>
      <c r="D59" s="37"/>
      <c r="E59" s="37"/>
      <c r="F59" s="37"/>
      <c r="G59" s="36"/>
      <c r="H59" s="36"/>
      <c r="I59" s="36"/>
      <c r="J59" s="36"/>
      <c r="K59" s="37"/>
      <c r="L59" s="37"/>
      <c r="M59" s="37"/>
      <c r="N59" s="36"/>
      <c r="O59" s="2"/>
      <c r="P59" s="2"/>
      <c r="Q59" s="2"/>
    </row>
    <row r="60" spans="1:17" ht="19.5" customHeight="1">
      <c r="A60" s="36"/>
      <c r="B60" s="36"/>
      <c r="C60" s="36"/>
      <c r="D60" s="37"/>
      <c r="E60" s="37"/>
      <c r="F60" s="37"/>
      <c r="G60" s="36"/>
      <c r="H60" s="36"/>
      <c r="I60" s="36"/>
      <c r="J60" s="36"/>
      <c r="K60" s="37"/>
      <c r="L60" s="37"/>
      <c r="M60" s="37"/>
      <c r="N60" s="36"/>
      <c r="O60" s="2"/>
      <c r="P60" s="2"/>
      <c r="Q60" s="2"/>
    </row>
    <row r="61" spans="1:17" ht="19.5" customHeight="1">
      <c r="A61" s="36"/>
      <c r="B61" s="36"/>
      <c r="C61" s="36"/>
      <c r="D61" s="37"/>
      <c r="E61" s="37"/>
      <c r="F61" s="37"/>
      <c r="G61" s="36"/>
      <c r="H61" s="36"/>
      <c r="I61" s="36"/>
      <c r="J61" s="36"/>
      <c r="K61" s="37"/>
      <c r="L61" s="37"/>
      <c r="M61" s="37"/>
      <c r="N61" s="36"/>
      <c r="O61" s="2"/>
      <c r="P61" s="2"/>
      <c r="Q61" s="2"/>
    </row>
    <row r="62" spans="1:17" ht="19.5" customHeight="1">
      <c r="A62" s="36"/>
      <c r="B62" s="36"/>
      <c r="C62" s="36"/>
      <c r="D62" s="37"/>
      <c r="E62" s="37"/>
      <c r="F62" s="37"/>
      <c r="G62" s="36"/>
      <c r="H62" s="36"/>
      <c r="I62" s="36"/>
      <c r="J62" s="36"/>
      <c r="K62" s="37"/>
      <c r="L62" s="37"/>
      <c r="M62" s="37"/>
      <c r="N62" s="36"/>
      <c r="O62" s="2"/>
      <c r="P62" s="2"/>
      <c r="Q62" s="2"/>
    </row>
    <row r="63" spans="1:17" ht="19.5" customHeight="1">
      <c r="A63" s="36"/>
      <c r="B63" s="36"/>
      <c r="C63" s="36"/>
      <c r="D63" s="37"/>
      <c r="E63" s="37"/>
      <c r="F63" s="37"/>
      <c r="G63" s="36"/>
      <c r="H63" s="36"/>
      <c r="I63" s="36"/>
      <c r="J63" s="36"/>
      <c r="K63" s="37"/>
      <c r="L63" s="37"/>
      <c r="M63" s="37"/>
      <c r="N63" s="36"/>
      <c r="O63" s="2"/>
      <c r="P63" s="2"/>
      <c r="Q63" s="2"/>
    </row>
    <row r="64" spans="1:17" ht="19.5" customHeight="1">
      <c r="A64" s="36"/>
      <c r="B64" s="36"/>
      <c r="C64" s="36"/>
      <c r="D64" s="37"/>
      <c r="E64" s="37"/>
      <c r="F64" s="37"/>
      <c r="G64" s="36"/>
      <c r="H64" s="36"/>
      <c r="I64" s="36"/>
      <c r="J64" s="36"/>
      <c r="K64" s="37"/>
      <c r="L64" s="37"/>
      <c r="M64" s="37"/>
      <c r="N64" s="36"/>
      <c r="O64" s="2"/>
      <c r="P64" s="2"/>
      <c r="Q64" s="2"/>
    </row>
    <row r="65" spans="1:17" ht="19.5" customHeight="1">
      <c r="A65" s="36"/>
      <c r="B65" s="36"/>
      <c r="C65" s="36"/>
      <c r="D65" s="37"/>
      <c r="E65" s="37"/>
      <c r="F65" s="37"/>
      <c r="G65" s="36"/>
      <c r="H65" s="36"/>
      <c r="I65" s="36"/>
      <c r="J65" s="36"/>
      <c r="K65" s="37"/>
      <c r="L65" s="37"/>
      <c r="M65" s="37"/>
      <c r="N65" s="36"/>
      <c r="O65" s="2"/>
      <c r="P65" s="2"/>
      <c r="Q65" s="2"/>
    </row>
    <row r="66" spans="1:17" ht="19.5" customHeight="1">
      <c r="A66" s="36"/>
      <c r="B66" s="36"/>
      <c r="C66" s="36"/>
      <c r="D66" s="37"/>
      <c r="E66" s="37"/>
      <c r="F66" s="37"/>
      <c r="G66" s="36"/>
      <c r="H66" s="36"/>
      <c r="I66" s="36"/>
      <c r="J66" s="36"/>
      <c r="K66" s="37"/>
      <c r="L66" s="37"/>
      <c r="M66" s="37"/>
      <c r="N66" s="36"/>
      <c r="O66" s="2"/>
      <c r="P66" s="2"/>
      <c r="Q66" s="2"/>
    </row>
    <row r="67" spans="1:17" ht="19.5" customHeight="1">
      <c r="A67" s="36"/>
      <c r="B67" s="36"/>
      <c r="C67" s="36"/>
      <c r="D67" s="37"/>
      <c r="E67" s="37"/>
      <c r="F67" s="37"/>
      <c r="G67" s="36"/>
      <c r="H67" s="36"/>
      <c r="I67" s="36"/>
      <c r="J67" s="36"/>
      <c r="K67" s="37"/>
      <c r="L67" s="37"/>
      <c r="M67" s="37"/>
      <c r="N67" s="36"/>
      <c r="O67" s="2"/>
      <c r="P67" s="2"/>
      <c r="Q67" s="2"/>
    </row>
    <row r="68" spans="1:17" ht="14.25">
      <c r="A68" s="36"/>
      <c r="B68" s="36"/>
      <c r="C68" s="36"/>
      <c r="D68" s="37"/>
      <c r="E68" s="37"/>
      <c r="F68" s="37"/>
      <c r="G68" s="36"/>
      <c r="H68" s="36"/>
      <c r="I68" s="36"/>
      <c r="J68" s="36"/>
      <c r="K68" s="37"/>
      <c r="L68" s="37"/>
      <c r="M68" s="37"/>
      <c r="N68" s="36"/>
      <c r="O68" s="2"/>
      <c r="P68" s="2"/>
      <c r="Q68" s="2"/>
    </row>
    <row r="69" spans="1:17" ht="14.25">
      <c r="A69" s="36"/>
      <c r="B69" s="36"/>
      <c r="C69" s="36"/>
      <c r="D69" s="37"/>
      <c r="E69" s="37"/>
      <c r="F69" s="37"/>
      <c r="G69" s="36"/>
      <c r="H69" s="36"/>
      <c r="I69" s="36"/>
      <c r="J69" s="36"/>
      <c r="K69" s="37"/>
      <c r="L69" s="37"/>
      <c r="M69" s="37"/>
      <c r="N69" s="36"/>
      <c r="O69" s="2"/>
      <c r="P69" s="2"/>
      <c r="Q69" s="2"/>
    </row>
    <row r="70" spans="1:17" ht="14.25">
      <c r="A70" s="36"/>
      <c r="B70" s="36"/>
      <c r="C70" s="36"/>
      <c r="D70" s="37"/>
      <c r="E70" s="37"/>
      <c r="F70" s="37"/>
      <c r="G70" s="36"/>
      <c r="H70" s="36"/>
      <c r="I70" s="36"/>
      <c r="J70" s="36"/>
      <c r="K70" s="37"/>
      <c r="L70" s="37"/>
      <c r="M70" s="37"/>
      <c r="N70" s="36"/>
      <c r="O70" s="2"/>
      <c r="P70" s="2"/>
      <c r="Q70" s="2"/>
    </row>
    <row r="71" spans="1:17" ht="14.25">
      <c r="A71" s="36"/>
      <c r="B71" s="36"/>
      <c r="C71" s="36"/>
      <c r="D71" s="37"/>
      <c r="E71" s="37"/>
      <c r="F71" s="37"/>
      <c r="G71" s="36"/>
      <c r="H71" s="36"/>
      <c r="I71" s="36"/>
      <c r="J71" s="36"/>
      <c r="K71" s="37"/>
      <c r="L71" s="37"/>
      <c r="M71" s="37"/>
      <c r="N71" s="36"/>
      <c r="O71" s="2"/>
      <c r="P71" s="2"/>
      <c r="Q71" s="2"/>
    </row>
    <row r="72" spans="1:17" ht="14.25">
      <c r="A72" s="36"/>
      <c r="B72" s="36"/>
      <c r="C72" s="36"/>
      <c r="D72" s="37"/>
      <c r="E72" s="37"/>
      <c r="F72" s="37"/>
      <c r="G72" s="36"/>
      <c r="H72" s="36"/>
      <c r="I72" s="36"/>
      <c r="J72" s="36"/>
      <c r="K72" s="37"/>
      <c r="L72" s="37"/>
      <c r="M72" s="37"/>
      <c r="N72" s="36"/>
      <c r="O72" s="2"/>
      <c r="P72" s="2"/>
      <c r="Q72" s="2"/>
    </row>
    <row r="73" spans="1:17" ht="14.25">
      <c r="A73" s="36"/>
      <c r="B73" s="36"/>
      <c r="C73" s="36"/>
      <c r="D73" s="37"/>
      <c r="E73" s="37"/>
      <c r="F73" s="37"/>
      <c r="G73" s="36"/>
      <c r="H73" s="36"/>
      <c r="I73" s="36"/>
      <c r="J73" s="36"/>
      <c r="K73" s="37"/>
      <c r="L73" s="37"/>
      <c r="M73" s="37"/>
      <c r="N73" s="36"/>
      <c r="O73" s="2"/>
      <c r="P73" s="2"/>
      <c r="Q73" s="2"/>
    </row>
    <row r="74" spans="1:17" ht="14.25">
      <c r="A74" s="36"/>
      <c r="B74" s="36"/>
      <c r="C74" s="36"/>
      <c r="D74" s="37"/>
      <c r="E74" s="37"/>
      <c r="F74" s="37"/>
      <c r="G74" s="36"/>
      <c r="H74" s="36"/>
      <c r="I74" s="36"/>
      <c r="J74" s="36"/>
      <c r="K74" s="37"/>
      <c r="L74" s="37"/>
      <c r="M74" s="37"/>
      <c r="N74" s="36"/>
      <c r="O74" s="2"/>
      <c r="P74" s="2"/>
      <c r="Q74" s="2"/>
    </row>
    <row r="75" spans="1:17" ht="14.25">
      <c r="A75" s="36"/>
      <c r="B75" s="36"/>
      <c r="C75" s="36"/>
      <c r="D75" s="37"/>
      <c r="E75" s="37"/>
      <c r="F75" s="37"/>
      <c r="G75" s="36"/>
      <c r="H75" s="36"/>
      <c r="I75" s="36"/>
      <c r="J75" s="36"/>
      <c r="K75" s="37"/>
      <c r="L75" s="37"/>
      <c r="M75" s="37"/>
      <c r="N75" s="36"/>
      <c r="O75" s="2"/>
      <c r="P75" s="2"/>
      <c r="Q75" s="2"/>
    </row>
    <row r="76" spans="1:17" ht="14.25">
      <c r="A76" s="36"/>
      <c r="B76" s="36"/>
      <c r="C76" s="36"/>
      <c r="D76" s="37"/>
      <c r="E76" s="37"/>
      <c r="F76" s="37"/>
      <c r="G76" s="36"/>
      <c r="H76" s="36"/>
      <c r="I76" s="36"/>
      <c r="J76" s="36"/>
      <c r="K76" s="37"/>
      <c r="L76" s="37"/>
      <c r="M76" s="37"/>
      <c r="N76" s="36"/>
      <c r="O76" s="2"/>
      <c r="P76" s="2"/>
      <c r="Q76" s="2"/>
    </row>
    <row r="77" spans="1:17" ht="14.25">
      <c r="A77" s="36"/>
      <c r="B77" s="36"/>
      <c r="C77" s="36"/>
      <c r="D77" s="37"/>
      <c r="E77" s="37"/>
      <c r="F77" s="37"/>
      <c r="G77" s="36"/>
      <c r="H77" s="36"/>
      <c r="I77" s="36"/>
      <c r="J77" s="36"/>
      <c r="K77" s="37"/>
      <c r="L77" s="37"/>
      <c r="M77" s="37"/>
      <c r="N77" s="36"/>
      <c r="O77" s="2"/>
      <c r="P77" s="2"/>
      <c r="Q77" s="2"/>
    </row>
    <row r="78" spans="1:17" ht="14.25">
      <c r="A78" s="36"/>
      <c r="B78" s="36"/>
      <c r="C78" s="36"/>
      <c r="D78" s="37"/>
      <c r="E78" s="37"/>
      <c r="F78" s="37"/>
      <c r="G78" s="36"/>
      <c r="H78" s="36"/>
      <c r="I78" s="36"/>
      <c r="J78" s="36"/>
      <c r="K78" s="37"/>
      <c r="L78" s="37"/>
      <c r="M78" s="37"/>
      <c r="N78" s="36"/>
      <c r="O78" s="2"/>
      <c r="P78" s="2"/>
      <c r="Q78" s="2"/>
    </row>
    <row r="79" spans="1:17" ht="14.25">
      <c r="A79" s="36"/>
      <c r="B79" s="36"/>
      <c r="C79" s="36"/>
      <c r="D79" s="37"/>
      <c r="E79" s="37"/>
      <c r="F79" s="37"/>
      <c r="G79" s="36"/>
      <c r="H79" s="36"/>
      <c r="I79" s="36"/>
      <c r="J79" s="36"/>
      <c r="K79" s="37"/>
      <c r="L79" s="37"/>
      <c r="M79" s="37"/>
      <c r="N79" s="36"/>
      <c r="O79" s="2"/>
      <c r="P79" s="2"/>
      <c r="Q79" s="2"/>
    </row>
    <row r="80" spans="1:17" ht="14.25">
      <c r="A80" s="36"/>
      <c r="B80" s="36"/>
      <c r="C80" s="36"/>
      <c r="D80" s="37"/>
      <c r="E80" s="37"/>
      <c r="F80" s="37"/>
      <c r="G80" s="36"/>
      <c r="H80" s="36"/>
      <c r="I80" s="36"/>
      <c r="J80" s="36"/>
      <c r="K80" s="37"/>
      <c r="L80" s="37"/>
      <c r="M80" s="37"/>
      <c r="N80" s="36"/>
      <c r="O80" s="2"/>
      <c r="P80" s="2"/>
      <c r="Q80" s="2"/>
    </row>
    <row r="81" spans="1:17" ht="14.25">
      <c r="A81" s="36"/>
      <c r="B81" s="36"/>
      <c r="C81" s="36"/>
      <c r="D81" s="37"/>
      <c r="E81" s="37"/>
      <c r="F81" s="37"/>
      <c r="G81" s="36"/>
      <c r="H81" s="36"/>
      <c r="I81" s="36"/>
      <c r="J81" s="36"/>
      <c r="K81" s="37"/>
      <c r="L81" s="37"/>
      <c r="M81" s="37"/>
      <c r="N81" s="36"/>
      <c r="O81" s="2"/>
      <c r="P81" s="2"/>
      <c r="Q81" s="2"/>
    </row>
    <row r="82" spans="1:17" ht="14.25">
      <c r="A82" s="36"/>
      <c r="B82" s="36"/>
      <c r="C82" s="36"/>
      <c r="D82" s="37"/>
      <c r="E82" s="37"/>
      <c r="F82" s="37"/>
      <c r="G82" s="36"/>
      <c r="H82" s="36"/>
      <c r="I82" s="36"/>
      <c r="J82" s="36"/>
      <c r="K82" s="37"/>
      <c r="L82" s="37"/>
      <c r="M82" s="37"/>
      <c r="N82" s="36"/>
      <c r="O82" s="2"/>
      <c r="P82" s="2"/>
      <c r="Q82" s="2"/>
    </row>
    <row r="83" spans="1:17" ht="14.25">
      <c r="A83" s="36"/>
      <c r="B83" s="36"/>
      <c r="C83" s="36"/>
      <c r="D83" s="37"/>
      <c r="E83" s="37"/>
      <c r="F83" s="37"/>
      <c r="G83" s="36"/>
      <c r="H83" s="36"/>
      <c r="I83" s="36"/>
      <c r="J83" s="36"/>
      <c r="K83" s="37"/>
      <c r="L83" s="37"/>
      <c r="M83" s="37"/>
      <c r="N83" s="36"/>
      <c r="O83" s="2"/>
      <c r="P83" s="2"/>
      <c r="Q83" s="2"/>
    </row>
    <row r="84" spans="1:17" ht="14.25">
      <c r="A84" s="36"/>
      <c r="B84" s="36"/>
      <c r="C84" s="36"/>
      <c r="D84" s="37"/>
      <c r="E84" s="37"/>
      <c r="F84" s="37"/>
      <c r="G84" s="36"/>
      <c r="H84" s="36"/>
      <c r="I84" s="36"/>
      <c r="J84" s="36"/>
      <c r="K84" s="37"/>
      <c r="L84" s="37"/>
      <c r="M84" s="37"/>
      <c r="N84" s="36"/>
      <c r="O84" s="2"/>
      <c r="P84" s="2"/>
      <c r="Q84" s="2"/>
    </row>
    <row r="85" spans="1:17" ht="14.25">
      <c r="A85" s="36"/>
      <c r="B85" s="36"/>
      <c r="C85" s="36"/>
      <c r="D85" s="37"/>
      <c r="E85" s="37"/>
      <c r="F85" s="37"/>
      <c r="G85" s="36"/>
      <c r="H85" s="36"/>
      <c r="I85" s="36"/>
      <c r="J85" s="36"/>
      <c r="K85" s="37"/>
      <c r="L85" s="37"/>
      <c r="M85" s="37"/>
      <c r="N85" s="36"/>
      <c r="O85" s="2"/>
      <c r="P85" s="2"/>
      <c r="Q85" s="2"/>
    </row>
    <row r="86" spans="1:17" ht="14.25">
      <c r="A86" s="36"/>
      <c r="B86" s="36"/>
      <c r="C86" s="36"/>
      <c r="D86" s="37"/>
      <c r="E86" s="37"/>
      <c r="F86" s="37"/>
      <c r="G86" s="36"/>
      <c r="H86" s="36"/>
      <c r="I86" s="36"/>
      <c r="J86" s="36"/>
      <c r="K86" s="37"/>
      <c r="L86" s="37"/>
      <c r="M86" s="37"/>
      <c r="N86" s="36"/>
      <c r="O86" s="2"/>
      <c r="P86" s="2"/>
      <c r="Q86" s="2"/>
    </row>
    <row r="87" spans="1:17" ht="14.25">
      <c r="A87" s="36"/>
      <c r="B87" s="36"/>
      <c r="C87" s="36"/>
      <c r="D87" s="37"/>
      <c r="E87" s="37"/>
      <c r="F87" s="37"/>
      <c r="G87" s="36"/>
      <c r="H87" s="36"/>
      <c r="I87" s="36"/>
      <c r="J87" s="36"/>
      <c r="K87" s="37"/>
      <c r="L87" s="37"/>
      <c r="M87" s="37"/>
      <c r="N87" s="36"/>
      <c r="O87" s="2"/>
      <c r="P87" s="2"/>
      <c r="Q87" s="2"/>
    </row>
    <row r="88" spans="1:17" ht="14.25">
      <c r="A88" s="36"/>
      <c r="B88" s="36"/>
      <c r="C88" s="36"/>
      <c r="D88" s="37"/>
      <c r="E88" s="37"/>
      <c r="F88" s="37"/>
      <c r="G88" s="36"/>
      <c r="H88" s="36"/>
      <c r="I88" s="36"/>
      <c r="J88" s="36"/>
      <c r="K88" s="37"/>
      <c r="L88" s="37"/>
      <c r="M88" s="37"/>
      <c r="N88" s="36"/>
      <c r="O88" s="2"/>
      <c r="P88" s="2"/>
      <c r="Q88" s="2"/>
    </row>
    <row r="89" spans="1:17" ht="14.25">
      <c r="A89" s="36"/>
      <c r="B89" s="36"/>
      <c r="C89" s="36"/>
      <c r="D89" s="37"/>
      <c r="E89" s="37"/>
      <c r="F89" s="37"/>
      <c r="G89" s="36"/>
      <c r="H89" s="36"/>
      <c r="I89" s="36"/>
      <c r="J89" s="36"/>
      <c r="K89" s="37"/>
      <c r="L89" s="37"/>
      <c r="M89" s="37"/>
      <c r="N89" s="36"/>
      <c r="O89" s="2"/>
      <c r="P89" s="2"/>
      <c r="Q89" s="2"/>
    </row>
    <row r="90" spans="1:17" ht="14.25">
      <c r="A90" s="36"/>
      <c r="B90" s="36"/>
      <c r="C90" s="36"/>
      <c r="D90" s="37"/>
      <c r="E90" s="37"/>
      <c r="F90" s="37"/>
      <c r="G90" s="36"/>
      <c r="H90" s="36"/>
      <c r="I90" s="36"/>
      <c r="J90" s="36"/>
      <c r="K90" s="37"/>
      <c r="L90" s="37"/>
      <c r="M90" s="37"/>
      <c r="N90" s="36"/>
      <c r="O90" s="2"/>
      <c r="P90" s="2"/>
      <c r="Q90" s="2"/>
    </row>
    <row r="91" spans="1:17" ht="14.25">
      <c r="A91" s="36"/>
      <c r="B91" s="36"/>
      <c r="C91" s="36"/>
      <c r="D91" s="37"/>
      <c r="E91" s="37"/>
      <c r="F91" s="37"/>
      <c r="G91" s="36"/>
      <c r="H91" s="36"/>
      <c r="I91" s="36"/>
      <c r="J91" s="36"/>
      <c r="K91" s="37"/>
      <c r="L91" s="37"/>
      <c r="M91" s="37"/>
      <c r="N91" s="36"/>
      <c r="O91" s="2"/>
      <c r="P91" s="2"/>
      <c r="Q91" s="2"/>
    </row>
    <row r="92" spans="1:17" ht="14.25">
      <c r="A92" s="36"/>
      <c r="B92" s="36"/>
      <c r="C92" s="36"/>
      <c r="D92" s="37"/>
      <c r="E92" s="37"/>
      <c r="F92" s="37"/>
      <c r="G92" s="36"/>
      <c r="H92" s="36"/>
      <c r="I92" s="36"/>
      <c r="J92" s="36"/>
      <c r="K92" s="37"/>
      <c r="L92" s="37"/>
      <c r="M92" s="37"/>
      <c r="N92" s="36"/>
      <c r="O92" s="2"/>
      <c r="P92" s="2"/>
      <c r="Q92" s="2"/>
    </row>
    <row r="93" spans="1:17" ht="14.25">
      <c r="A93" s="36"/>
      <c r="B93" s="36"/>
      <c r="C93" s="36"/>
      <c r="D93" s="37"/>
      <c r="E93" s="37"/>
      <c r="F93" s="37"/>
      <c r="G93" s="36"/>
      <c r="H93" s="36"/>
      <c r="I93" s="36"/>
      <c r="J93" s="36"/>
      <c r="K93" s="37"/>
      <c r="L93" s="37"/>
      <c r="M93" s="37"/>
      <c r="N93" s="36"/>
      <c r="O93" s="2"/>
      <c r="P93" s="2"/>
      <c r="Q93" s="2"/>
    </row>
    <row r="94" spans="1:17" ht="14.25">
      <c r="A94" s="36"/>
      <c r="B94" s="36"/>
      <c r="C94" s="36"/>
      <c r="D94" s="37"/>
      <c r="E94" s="37"/>
      <c r="F94" s="37"/>
      <c r="G94" s="36"/>
      <c r="H94" s="36"/>
      <c r="I94" s="36"/>
      <c r="J94" s="36"/>
      <c r="K94" s="37"/>
      <c r="L94" s="37"/>
      <c r="M94" s="37"/>
      <c r="N94" s="36"/>
      <c r="O94" s="2"/>
      <c r="P94" s="2"/>
      <c r="Q94" s="2"/>
    </row>
    <row r="95" spans="1:17" ht="14.25">
      <c r="A95" s="36"/>
      <c r="B95" s="36"/>
      <c r="C95" s="36"/>
      <c r="D95" s="37"/>
      <c r="E95" s="37"/>
      <c r="F95" s="37"/>
      <c r="G95" s="36"/>
      <c r="H95" s="36"/>
      <c r="I95" s="36"/>
      <c r="J95" s="36"/>
      <c r="K95" s="37"/>
      <c r="L95" s="37"/>
      <c r="M95" s="37"/>
      <c r="N95" s="36"/>
      <c r="O95" s="2"/>
      <c r="P95" s="2"/>
      <c r="Q95" s="2"/>
    </row>
    <row r="96" spans="1:17" ht="14.25">
      <c r="A96" s="36"/>
      <c r="B96" s="36"/>
      <c r="C96" s="36"/>
      <c r="D96" s="37"/>
      <c r="E96" s="37"/>
      <c r="F96" s="37"/>
      <c r="G96" s="36"/>
      <c r="H96" s="36"/>
      <c r="I96" s="36"/>
      <c r="J96" s="36"/>
      <c r="K96" s="37"/>
      <c r="L96" s="37"/>
      <c r="M96" s="37"/>
      <c r="N96" s="36"/>
      <c r="O96" s="2"/>
      <c r="P96" s="2"/>
      <c r="Q96" s="2"/>
    </row>
    <row r="97" spans="1:17" ht="14.25">
      <c r="A97" s="36"/>
      <c r="B97" s="36"/>
      <c r="C97" s="36"/>
      <c r="D97" s="37"/>
      <c r="E97" s="37"/>
      <c r="F97" s="37"/>
      <c r="G97" s="36"/>
      <c r="H97" s="36"/>
      <c r="I97" s="36"/>
      <c r="J97" s="36"/>
      <c r="K97" s="37"/>
      <c r="L97" s="37"/>
      <c r="M97" s="37"/>
      <c r="N97" s="36"/>
      <c r="O97" s="2"/>
      <c r="P97" s="2"/>
      <c r="Q97" s="2"/>
    </row>
    <row r="98" spans="1:17" ht="14.25">
      <c r="A98" s="36"/>
      <c r="B98" s="36"/>
      <c r="C98" s="36"/>
      <c r="D98" s="37"/>
      <c r="E98" s="37"/>
      <c r="F98" s="37"/>
      <c r="G98" s="36"/>
      <c r="H98" s="36"/>
      <c r="I98" s="36"/>
      <c r="J98" s="36"/>
      <c r="K98" s="37"/>
      <c r="L98" s="37"/>
      <c r="M98" s="37"/>
      <c r="N98" s="36"/>
      <c r="O98" s="2"/>
      <c r="P98" s="2"/>
      <c r="Q98" s="2"/>
    </row>
    <row r="99" spans="1:17" ht="14.25">
      <c r="A99" s="36"/>
      <c r="B99" s="36"/>
      <c r="C99" s="36"/>
      <c r="D99" s="37"/>
      <c r="E99" s="37"/>
      <c r="F99" s="37"/>
      <c r="G99" s="36"/>
      <c r="H99" s="36"/>
      <c r="I99" s="36"/>
      <c r="J99" s="36"/>
      <c r="K99" s="37"/>
      <c r="L99" s="37"/>
      <c r="M99" s="37"/>
      <c r="N99" s="36"/>
      <c r="O99" s="2"/>
      <c r="P99" s="2"/>
      <c r="Q99" s="2"/>
    </row>
    <row r="100" spans="1:17" ht="14.25">
      <c r="A100" s="36"/>
      <c r="B100" s="36"/>
      <c r="C100" s="36"/>
      <c r="D100" s="37"/>
      <c r="E100" s="37"/>
      <c r="F100" s="37"/>
      <c r="G100" s="36"/>
      <c r="H100" s="36"/>
      <c r="I100" s="36"/>
      <c r="J100" s="36"/>
      <c r="K100" s="37"/>
      <c r="L100" s="37"/>
      <c r="M100" s="37"/>
      <c r="N100" s="36"/>
      <c r="O100" s="2"/>
      <c r="P100" s="2"/>
      <c r="Q100" s="2"/>
    </row>
    <row r="101" spans="1:17" ht="14.25">
      <c r="A101" s="36"/>
      <c r="B101" s="36"/>
      <c r="C101" s="36"/>
      <c r="D101" s="37"/>
      <c r="E101" s="37"/>
      <c r="F101" s="37"/>
      <c r="G101" s="36"/>
      <c r="H101" s="36"/>
      <c r="I101" s="36"/>
      <c r="J101" s="36"/>
      <c r="K101" s="37"/>
      <c r="L101" s="37"/>
      <c r="M101" s="37"/>
      <c r="N101" s="36"/>
      <c r="O101" s="2"/>
      <c r="P101" s="2"/>
      <c r="Q101" s="2"/>
    </row>
    <row r="102" spans="1:17" ht="14.25">
      <c r="A102" s="36"/>
      <c r="B102" s="36"/>
      <c r="C102" s="36"/>
      <c r="D102" s="37"/>
      <c r="E102" s="37"/>
      <c r="F102" s="37"/>
      <c r="G102" s="36"/>
      <c r="H102" s="36"/>
      <c r="I102" s="36"/>
      <c r="J102" s="36"/>
      <c r="K102" s="37"/>
      <c r="L102" s="37"/>
      <c r="M102" s="37"/>
      <c r="N102" s="36"/>
      <c r="O102" s="2"/>
      <c r="P102" s="2"/>
      <c r="Q102" s="2"/>
    </row>
    <row r="103" spans="1:17" ht="14.25">
      <c r="A103" s="36"/>
      <c r="B103" s="36"/>
      <c r="C103" s="36"/>
      <c r="D103" s="37"/>
      <c r="E103" s="37"/>
      <c r="F103" s="37"/>
      <c r="G103" s="36"/>
      <c r="H103" s="36"/>
      <c r="I103" s="36"/>
      <c r="J103" s="36"/>
      <c r="K103" s="37"/>
      <c r="L103" s="37"/>
      <c r="M103" s="37"/>
      <c r="N103" s="36"/>
      <c r="O103" s="2"/>
      <c r="P103" s="2"/>
      <c r="Q103" s="2"/>
    </row>
    <row r="104" spans="1:17" ht="14.25">
      <c r="A104" s="36"/>
      <c r="B104" s="36"/>
      <c r="C104" s="36"/>
      <c r="D104" s="37"/>
      <c r="E104" s="37"/>
      <c r="F104" s="37"/>
      <c r="G104" s="36"/>
      <c r="H104" s="36"/>
      <c r="I104" s="36"/>
      <c r="J104" s="36"/>
      <c r="K104" s="37"/>
      <c r="L104" s="37"/>
      <c r="M104" s="37"/>
      <c r="N104" s="36"/>
      <c r="O104" s="2"/>
      <c r="P104" s="2"/>
      <c r="Q104" s="2"/>
    </row>
    <row r="105" spans="1:17" ht="14.25">
      <c r="A105" s="36"/>
      <c r="B105" s="36"/>
      <c r="C105" s="36"/>
      <c r="D105" s="37"/>
      <c r="E105" s="37"/>
      <c r="F105" s="37"/>
      <c r="G105" s="36"/>
      <c r="H105" s="36"/>
      <c r="I105" s="36"/>
      <c r="J105" s="36"/>
      <c r="K105" s="37"/>
      <c r="L105" s="37"/>
      <c r="M105" s="37"/>
      <c r="N105" s="36"/>
      <c r="O105" s="2"/>
      <c r="P105" s="2"/>
      <c r="Q105" s="2"/>
    </row>
    <row r="106" spans="1:17" ht="14.25">
      <c r="A106" s="36"/>
      <c r="B106" s="36"/>
      <c r="C106" s="36"/>
      <c r="D106" s="37"/>
      <c r="E106" s="37"/>
      <c r="F106" s="37"/>
      <c r="G106" s="36"/>
      <c r="H106" s="36"/>
      <c r="I106" s="36"/>
      <c r="J106" s="36"/>
      <c r="K106" s="37"/>
      <c r="L106" s="37"/>
      <c r="M106" s="37"/>
      <c r="N106" s="36"/>
      <c r="O106" s="2"/>
      <c r="P106" s="2"/>
      <c r="Q106" s="2"/>
    </row>
    <row r="107" spans="1:17" ht="14.25">
      <c r="A107" s="36"/>
      <c r="B107" s="36"/>
      <c r="C107" s="36"/>
      <c r="D107" s="37"/>
      <c r="E107" s="37"/>
      <c r="F107" s="37"/>
      <c r="G107" s="36"/>
      <c r="H107" s="36"/>
      <c r="I107" s="36"/>
      <c r="J107" s="36"/>
      <c r="K107" s="37"/>
      <c r="L107" s="37"/>
      <c r="M107" s="37"/>
      <c r="N107" s="36"/>
      <c r="O107" s="2"/>
      <c r="P107" s="2"/>
      <c r="Q107" s="2"/>
    </row>
    <row r="108" spans="1:17" ht="14.25">
      <c r="A108" s="36"/>
      <c r="B108" s="36"/>
      <c r="C108" s="36"/>
      <c r="D108" s="37"/>
      <c r="E108" s="37"/>
      <c r="F108" s="37"/>
      <c r="G108" s="36"/>
      <c r="H108" s="36"/>
      <c r="I108" s="36"/>
      <c r="J108" s="36"/>
      <c r="K108" s="37"/>
      <c r="L108" s="37"/>
      <c r="M108" s="37"/>
      <c r="N108" s="36"/>
      <c r="O108" s="2"/>
      <c r="P108" s="2"/>
      <c r="Q108" s="2"/>
    </row>
    <row r="109" spans="1:17" ht="14.25">
      <c r="A109" s="36"/>
      <c r="B109" s="36"/>
      <c r="C109" s="36"/>
      <c r="D109" s="37"/>
      <c r="E109" s="37"/>
      <c r="F109" s="37"/>
      <c r="G109" s="36"/>
      <c r="H109" s="36"/>
      <c r="I109" s="36"/>
      <c r="J109" s="36"/>
      <c r="K109" s="37"/>
      <c r="L109" s="37"/>
      <c r="M109" s="37"/>
      <c r="N109" s="36"/>
      <c r="O109" s="2"/>
      <c r="P109" s="2"/>
      <c r="Q109" s="2"/>
    </row>
    <row r="110" spans="1:17" ht="14.25">
      <c r="A110" s="36"/>
      <c r="B110" s="36"/>
      <c r="C110" s="36"/>
      <c r="D110" s="37"/>
      <c r="E110" s="37"/>
      <c r="F110" s="37"/>
      <c r="G110" s="36"/>
      <c r="H110" s="36"/>
      <c r="I110" s="36"/>
      <c r="J110" s="36"/>
      <c r="K110" s="37"/>
      <c r="L110" s="37"/>
      <c r="M110" s="37"/>
      <c r="N110" s="36"/>
      <c r="O110" s="2"/>
      <c r="P110" s="2"/>
      <c r="Q110" s="2"/>
    </row>
    <row r="111" spans="1:17" ht="14.25">
      <c r="A111" s="36"/>
      <c r="B111" s="36"/>
      <c r="C111" s="36"/>
      <c r="D111" s="37"/>
      <c r="E111" s="37"/>
      <c r="F111" s="37"/>
      <c r="G111" s="36"/>
      <c r="H111" s="36"/>
      <c r="I111" s="36"/>
      <c r="J111" s="36"/>
      <c r="K111" s="37"/>
      <c r="L111" s="37"/>
      <c r="M111" s="37"/>
      <c r="N111" s="36"/>
      <c r="O111" s="2"/>
      <c r="P111" s="2"/>
      <c r="Q111" s="2"/>
    </row>
    <row r="112" spans="1:17" ht="14.25">
      <c r="A112" s="36"/>
      <c r="B112" s="36"/>
      <c r="C112" s="36"/>
      <c r="D112" s="37"/>
      <c r="E112" s="37"/>
      <c r="F112" s="37"/>
      <c r="G112" s="36"/>
      <c r="H112" s="36"/>
      <c r="I112" s="36"/>
      <c r="J112" s="36"/>
      <c r="K112" s="37"/>
      <c r="L112" s="37"/>
      <c r="M112" s="37"/>
      <c r="N112" s="36"/>
      <c r="O112" s="2"/>
      <c r="P112" s="2"/>
      <c r="Q112" s="2"/>
    </row>
    <row r="113" spans="1:17" ht="14.25">
      <c r="A113" s="36"/>
      <c r="B113" s="36"/>
      <c r="C113" s="36"/>
      <c r="D113" s="37"/>
      <c r="E113" s="37"/>
      <c r="F113" s="37"/>
      <c r="G113" s="36"/>
      <c r="H113" s="36"/>
      <c r="I113" s="36"/>
      <c r="J113" s="36"/>
      <c r="K113" s="37"/>
      <c r="L113" s="37"/>
      <c r="M113" s="37"/>
      <c r="N113" s="36"/>
      <c r="O113" s="2"/>
      <c r="P113" s="2"/>
      <c r="Q113" s="2"/>
    </row>
    <row r="114" spans="1:17" ht="14.25">
      <c r="A114" s="36"/>
      <c r="B114" s="36"/>
      <c r="C114" s="36"/>
      <c r="D114" s="37"/>
      <c r="E114" s="37"/>
      <c r="F114" s="37"/>
      <c r="G114" s="36"/>
      <c r="H114" s="36"/>
      <c r="I114" s="36"/>
      <c r="J114" s="36"/>
      <c r="K114" s="37"/>
      <c r="L114" s="37"/>
      <c r="M114" s="37"/>
      <c r="N114" s="36"/>
      <c r="O114" s="2"/>
      <c r="P114" s="2"/>
      <c r="Q114" s="2"/>
    </row>
    <row r="115" spans="1:17" ht="14.25">
      <c r="A115" s="36"/>
      <c r="B115" s="36"/>
      <c r="C115" s="36"/>
      <c r="D115" s="37"/>
      <c r="E115" s="37"/>
      <c r="F115" s="37"/>
      <c r="G115" s="36"/>
      <c r="H115" s="36"/>
      <c r="I115" s="36"/>
      <c r="J115" s="36"/>
      <c r="K115" s="37"/>
      <c r="L115" s="37"/>
      <c r="M115" s="37"/>
      <c r="N115" s="36"/>
      <c r="O115" s="2"/>
      <c r="P115" s="2"/>
      <c r="Q115" s="2"/>
    </row>
    <row r="116" spans="1:17" ht="14.25">
      <c r="A116" s="36"/>
      <c r="B116" s="36"/>
      <c r="C116" s="36"/>
      <c r="D116" s="37"/>
      <c r="E116" s="37"/>
      <c r="F116" s="37"/>
      <c r="G116" s="36"/>
      <c r="H116" s="36"/>
      <c r="I116" s="36"/>
      <c r="J116" s="36"/>
      <c r="K116" s="37"/>
      <c r="L116" s="37"/>
      <c r="M116" s="37"/>
      <c r="N116" s="36"/>
      <c r="O116" s="2"/>
      <c r="P116" s="2"/>
      <c r="Q116" s="2"/>
    </row>
    <row r="117" spans="1:17" ht="14.25">
      <c r="A117" s="36"/>
      <c r="B117" s="36"/>
      <c r="C117" s="36"/>
      <c r="D117" s="37"/>
      <c r="E117" s="37"/>
      <c r="F117" s="37"/>
      <c r="G117" s="36"/>
      <c r="H117" s="36"/>
      <c r="I117" s="36"/>
      <c r="J117" s="36"/>
      <c r="K117" s="37"/>
      <c r="L117" s="37"/>
      <c r="M117" s="37"/>
      <c r="N117" s="36"/>
      <c r="O117" s="2"/>
      <c r="P117" s="2"/>
      <c r="Q117" s="2"/>
    </row>
    <row r="118" spans="1:17" ht="14.25">
      <c r="A118" s="36"/>
      <c r="B118" s="36"/>
      <c r="C118" s="36"/>
      <c r="D118" s="37"/>
      <c r="E118" s="37"/>
      <c r="F118" s="37"/>
      <c r="G118" s="36"/>
      <c r="H118" s="36"/>
      <c r="I118" s="36"/>
      <c r="J118" s="36"/>
      <c r="K118" s="37"/>
      <c r="L118" s="37"/>
      <c r="M118" s="37"/>
      <c r="N118" s="36"/>
      <c r="O118" s="2"/>
      <c r="P118" s="2"/>
      <c r="Q118" s="2"/>
    </row>
    <row r="119" spans="1:17" ht="14.25">
      <c r="A119" s="36"/>
      <c r="B119" s="36"/>
      <c r="C119" s="36"/>
      <c r="D119" s="37"/>
      <c r="E119" s="37"/>
      <c r="F119" s="37"/>
      <c r="G119" s="36"/>
      <c r="H119" s="36"/>
      <c r="I119" s="36"/>
      <c r="J119" s="36"/>
      <c r="K119" s="37"/>
      <c r="L119" s="37"/>
      <c r="M119" s="37"/>
      <c r="N119" s="36"/>
      <c r="O119" s="2"/>
      <c r="P119" s="2"/>
      <c r="Q119" s="2"/>
    </row>
    <row r="120" spans="1:17" ht="14.25">
      <c r="A120" s="36"/>
      <c r="B120" s="36"/>
      <c r="C120" s="36"/>
      <c r="D120" s="37"/>
      <c r="E120" s="37"/>
      <c r="F120" s="37"/>
      <c r="G120" s="36"/>
      <c r="H120" s="36"/>
      <c r="I120" s="36"/>
      <c r="J120" s="36"/>
      <c r="K120" s="37"/>
      <c r="L120" s="37"/>
      <c r="M120" s="37"/>
      <c r="N120" s="36"/>
      <c r="O120" s="2"/>
      <c r="P120" s="2"/>
      <c r="Q120" s="2"/>
    </row>
    <row r="121" spans="1:17" ht="14.25">
      <c r="A121" s="36"/>
      <c r="B121" s="36"/>
      <c r="C121" s="36"/>
      <c r="D121" s="37"/>
      <c r="E121" s="37"/>
      <c r="F121" s="37"/>
      <c r="G121" s="36"/>
      <c r="H121" s="36"/>
      <c r="I121" s="36"/>
      <c r="J121" s="36"/>
      <c r="K121" s="37"/>
      <c r="L121" s="37"/>
      <c r="M121" s="37"/>
      <c r="N121" s="36"/>
      <c r="O121" s="2"/>
      <c r="P121" s="2"/>
      <c r="Q121" s="2"/>
    </row>
    <row r="122" spans="1:17" ht="14.25">
      <c r="A122" s="36"/>
      <c r="B122" s="36"/>
      <c r="C122" s="36"/>
      <c r="D122" s="37"/>
      <c r="E122" s="37"/>
      <c r="F122" s="37"/>
      <c r="G122" s="36"/>
      <c r="H122" s="36"/>
      <c r="I122" s="36"/>
      <c r="J122" s="36"/>
      <c r="K122" s="37"/>
      <c r="L122" s="37"/>
      <c r="M122" s="37"/>
      <c r="N122" s="36"/>
      <c r="O122" s="2"/>
      <c r="P122" s="2"/>
      <c r="Q122" s="2"/>
    </row>
    <row r="123" spans="1:17" ht="14.25">
      <c r="A123" s="36"/>
      <c r="B123" s="36"/>
      <c r="C123" s="36"/>
      <c r="D123" s="37"/>
      <c r="E123" s="37"/>
      <c r="F123" s="37"/>
      <c r="G123" s="36"/>
      <c r="H123" s="36"/>
      <c r="I123" s="36"/>
      <c r="J123" s="36"/>
      <c r="K123" s="37"/>
      <c r="L123" s="37"/>
      <c r="M123" s="37"/>
      <c r="N123" s="36"/>
      <c r="O123" s="2"/>
      <c r="P123" s="2"/>
      <c r="Q123" s="2"/>
    </row>
    <row r="124" spans="1:17" ht="14.25">
      <c r="A124" s="36"/>
      <c r="B124" s="36"/>
      <c r="C124" s="36"/>
      <c r="D124" s="37"/>
      <c r="E124" s="37"/>
      <c r="F124" s="37"/>
      <c r="G124" s="36"/>
      <c r="H124" s="36"/>
      <c r="I124" s="36"/>
      <c r="J124" s="36"/>
      <c r="K124" s="37"/>
      <c r="L124" s="37"/>
      <c r="M124" s="37"/>
      <c r="N124" s="36"/>
      <c r="O124" s="2"/>
      <c r="P124" s="2"/>
      <c r="Q124" s="2"/>
    </row>
    <row r="125" spans="1:17" ht="14.25">
      <c r="A125" s="36"/>
      <c r="B125" s="36"/>
      <c r="C125" s="36"/>
      <c r="D125" s="37"/>
      <c r="E125" s="37"/>
      <c r="F125" s="37"/>
      <c r="G125" s="36"/>
      <c r="H125" s="36"/>
      <c r="I125" s="36"/>
      <c r="J125" s="36"/>
      <c r="K125" s="37"/>
      <c r="L125" s="37"/>
      <c r="M125" s="37"/>
      <c r="N125" s="36"/>
      <c r="O125" s="2"/>
      <c r="P125" s="2"/>
      <c r="Q125" s="2"/>
    </row>
    <row r="126" spans="1:17" ht="14.25">
      <c r="A126" s="36"/>
      <c r="B126" s="36"/>
      <c r="C126" s="36"/>
      <c r="D126" s="37"/>
      <c r="E126" s="37"/>
      <c r="F126" s="37"/>
      <c r="G126" s="36"/>
      <c r="H126" s="36"/>
      <c r="I126" s="36"/>
      <c r="J126" s="36"/>
      <c r="K126" s="37"/>
      <c r="L126" s="37"/>
      <c r="M126" s="37"/>
      <c r="N126" s="36"/>
      <c r="O126" s="2"/>
      <c r="P126" s="2"/>
      <c r="Q126" s="2"/>
    </row>
    <row r="127" spans="1:17" ht="14.25">
      <c r="A127" s="36"/>
      <c r="B127" s="36"/>
      <c r="C127" s="36"/>
      <c r="D127" s="37"/>
      <c r="E127" s="37"/>
      <c r="F127" s="37"/>
      <c r="G127" s="36"/>
      <c r="H127" s="36"/>
      <c r="I127" s="36"/>
      <c r="J127" s="36"/>
      <c r="K127" s="37"/>
      <c r="L127" s="37"/>
      <c r="M127" s="37"/>
      <c r="N127" s="36"/>
      <c r="O127" s="2"/>
      <c r="P127" s="2"/>
      <c r="Q127" s="2"/>
    </row>
    <row r="128" spans="1:17" ht="14.25">
      <c r="A128" s="36"/>
      <c r="B128" s="36"/>
      <c r="C128" s="36"/>
      <c r="D128" s="37"/>
      <c r="E128" s="37"/>
      <c r="F128" s="37"/>
      <c r="G128" s="36"/>
      <c r="H128" s="36"/>
      <c r="I128" s="36"/>
      <c r="J128" s="36"/>
      <c r="K128" s="37"/>
      <c r="L128" s="37"/>
      <c r="M128" s="37"/>
      <c r="N128" s="36"/>
      <c r="O128" s="2"/>
      <c r="P128" s="2"/>
      <c r="Q128" s="2"/>
    </row>
    <row r="129" spans="1:17" ht="14.25">
      <c r="A129" s="36"/>
      <c r="B129" s="36"/>
      <c r="C129" s="36"/>
      <c r="D129" s="37"/>
      <c r="E129" s="37"/>
      <c r="F129" s="37"/>
      <c r="G129" s="36"/>
      <c r="H129" s="36"/>
      <c r="I129" s="36"/>
      <c r="J129" s="36"/>
      <c r="K129" s="37"/>
      <c r="L129" s="37"/>
      <c r="M129" s="37"/>
      <c r="N129" s="36"/>
      <c r="O129" s="2"/>
      <c r="P129" s="2"/>
      <c r="Q129" s="2"/>
    </row>
    <row r="130" spans="1:17" ht="14.25">
      <c r="A130" s="36"/>
      <c r="B130" s="36"/>
      <c r="C130" s="36"/>
      <c r="D130" s="37"/>
      <c r="E130" s="37"/>
      <c r="F130" s="37"/>
      <c r="G130" s="36"/>
      <c r="H130" s="36"/>
      <c r="I130" s="36"/>
      <c r="J130" s="36"/>
      <c r="K130" s="37"/>
      <c r="L130" s="37"/>
      <c r="M130" s="37"/>
      <c r="N130" s="36"/>
      <c r="O130" s="2"/>
      <c r="P130" s="2"/>
      <c r="Q130" s="2"/>
    </row>
    <row r="131" spans="1:17" ht="14.25">
      <c r="A131" s="36"/>
      <c r="B131" s="36"/>
      <c r="C131" s="36"/>
      <c r="D131" s="37"/>
      <c r="E131" s="37"/>
      <c r="F131" s="37"/>
      <c r="G131" s="36"/>
      <c r="H131" s="36"/>
      <c r="I131" s="36"/>
      <c r="J131" s="36"/>
      <c r="K131" s="37"/>
      <c r="L131" s="37"/>
      <c r="M131" s="37"/>
      <c r="N131" s="36"/>
      <c r="O131" s="2"/>
      <c r="P131" s="2"/>
      <c r="Q131" s="2"/>
    </row>
    <row r="132" spans="1:17" ht="14.25">
      <c r="A132" s="36"/>
      <c r="B132" s="36"/>
      <c r="C132" s="36"/>
      <c r="D132" s="37"/>
      <c r="E132" s="37"/>
      <c r="F132" s="37"/>
      <c r="G132" s="36"/>
      <c r="H132" s="36"/>
      <c r="I132" s="36"/>
      <c r="J132" s="36"/>
      <c r="K132" s="37"/>
      <c r="L132" s="37"/>
      <c r="M132" s="37"/>
      <c r="N132" s="36"/>
      <c r="O132" s="2"/>
      <c r="P132" s="2"/>
      <c r="Q132" s="2"/>
    </row>
    <row r="133" spans="1:17" ht="14.25">
      <c r="A133" s="36"/>
      <c r="B133" s="36"/>
      <c r="C133" s="36"/>
      <c r="D133" s="37"/>
      <c r="E133" s="37"/>
      <c r="F133" s="37"/>
      <c r="G133" s="36"/>
      <c r="H133" s="36"/>
      <c r="I133" s="36"/>
      <c r="J133" s="36"/>
      <c r="K133" s="37"/>
      <c r="L133" s="37"/>
      <c r="M133" s="37"/>
      <c r="N133" s="36"/>
      <c r="O133" s="2"/>
      <c r="P133" s="2"/>
      <c r="Q133" s="2"/>
    </row>
    <row r="134" spans="1:17" ht="14.25">
      <c r="A134" s="36"/>
      <c r="B134" s="36"/>
      <c r="C134" s="36"/>
      <c r="D134" s="37"/>
      <c r="E134" s="37"/>
      <c r="F134" s="37"/>
      <c r="G134" s="36"/>
      <c r="H134" s="36"/>
      <c r="I134" s="36"/>
      <c r="J134" s="36"/>
      <c r="K134" s="37"/>
      <c r="L134" s="37"/>
      <c r="M134" s="37"/>
      <c r="N134" s="36"/>
      <c r="O134" s="2"/>
      <c r="P134" s="2"/>
      <c r="Q134" s="2"/>
    </row>
    <row r="135" spans="1:17" ht="14.25">
      <c r="A135" s="36"/>
      <c r="B135" s="36"/>
      <c r="C135" s="36"/>
      <c r="D135" s="37"/>
      <c r="E135" s="37"/>
      <c r="F135" s="37"/>
      <c r="G135" s="36"/>
      <c r="H135" s="36"/>
      <c r="I135" s="36"/>
      <c r="J135" s="36"/>
      <c r="K135" s="37"/>
      <c r="L135" s="37"/>
      <c r="M135" s="37"/>
      <c r="N135" s="36"/>
      <c r="O135" s="2"/>
      <c r="P135" s="2"/>
      <c r="Q135" s="2"/>
    </row>
    <row r="136" spans="1:17" ht="14.25">
      <c r="A136" s="36"/>
      <c r="B136" s="36"/>
      <c r="C136" s="36"/>
      <c r="D136" s="37"/>
      <c r="E136" s="37"/>
      <c r="F136" s="37"/>
      <c r="G136" s="36"/>
      <c r="H136" s="36"/>
      <c r="I136" s="36"/>
      <c r="J136" s="36"/>
      <c r="K136" s="37"/>
      <c r="L136" s="37"/>
      <c r="M136" s="37"/>
      <c r="N136" s="36"/>
      <c r="O136" s="2"/>
      <c r="P136" s="2"/>
      <c r="Q136" s="2"/>
    </row>
    <row r="137" spans="1:17" ht="14.25">
      <c r="A137" s="36"/>
      <c r="B137" s="36"/>
      <c r="C137" s="36"/>
      <c r="D137" s="37"/>
      <c r="E137" s="37"/>
      <c r="F137" s="37"/>
      <c r="G137" s="36"/>
      <c r="H137" s="36"/>
      <c r="I137" s="36"/>
      <c r="J137" s="36"/>
      <c r="K137" s="37"/>
      <c r="L137" s="37"/>
      <c r="M137" s="37"/>
      <c r="N137" s="36"/>
      <c r="O137" s="2"/>
      <c r="P137" s="2"/>
      <c r="Q137" s="2"/>
    </row>
    <row r="138" spans="1:17" ht="14.25">
      <c r="A138" s="36"/>
      <c r="B138" s="36"/>
      <c r="C138" s="36"/>
      <c r="D138" s="37"/>
      <c r="E138" s="37"/>
      <c r="F138" s="37"/>
      <c r="G138" s="36"/>
      <c r="H138" s="36"/>
      <c r="I138" s="36"/>
      <c r="J138" s="36"/>
      <c r="K138" s="37"/>
      <c r="L138" s="37"/>
      <c r="M138" s="37"/>
      <c r="N138" s="36"/>
      <c r="O138" s="2"/>
      <c r="P138" s="2"/>
      <c r="Q138" s="2"/>
    </row>
    <row r="139" spans="1:17" ht="14.25">
      <c r="A139" s="36"/>
      <c r="B139" s="36"/>
      <c r="C139" s="36"/>
      <c r="D139" s="37"/>
      <c r="E139" s="37"/>
      <c r="F139" s="37"/>
      <c r="G139" s="36"/>
      <c r="H139" s="36"/>
      <c r="I139" s="36"/>
      <c r="J139" s="36"/>
      <c r="K139" s="37"/>
      <c r="L139" s="37"/>
      <c r="M139" s="37"/>
      <c r="N139" s="36"/>
      <c r="O139" s="2"/>
      <c r="P139" s="2"/>
      <c r="Q139" s="2"/>
    </row>
    <row r="140" spans="1:17" ht="14.25">
      <c r="A140" s="36"/>
      <c r="B140" s="36"/>
      <c r="C140" s="36"/>
      <c r="D140" s="37"/>
      <c r="E140" s="37"/>
      <c r="F140" s="37"/>
      <c r="G140" s="36"/>
      <c r="H140" s="36"/>
      <c r="I140" s="36"/>
      <c r="J140" s="36"/>
      <c r="K140" s="37"/>
      <c r="L140" s="37"/>
      <c r="M140" s="37"/>
      <c r="N140" s="36"/>
      <c r="O140" s="2"/>
      <c r="P140" s="2"/>
      <c r="Q140" s="2"/>
    </row>
    <row r="141" spans="1:17" ht="14.25">
      <c r="A141" s="36"/>
      <c r="B141" s="36"/>
      <c r="C141" s="36"/>
      <c r="D141" s="37"/>
      <c r="E141" s="37"/>
      <c r="F141" s="37"/>
      <c r="G141" s="36"/>
      <c r="H141" s="36"/>
      <c r="I141" s="36"/>
      <c r="J141" s="36"/>
      <c r="K141" s="37"/>
      <c r="L141" s="37"/>
      <c r="M141" s="37"/>
      <c r="N141" s="36"/>
      <c r="O141" s="2"/>
      <c r="P141" s="2"/>
      <c r="Q141" s="2"/>
    </row>
    <row r="142" spans="1:17" ht="14.25">
      <c r="A142" s="36"/>
      <c r="B142" s="36"/>
      <c r="C142" s="36"/>
      <c r="D142" s="37"/>
      <c r="E142" s="37"/>
      <c r="F142" s="37"/>
      <c r="G142" s="36"/>
      <c r="H142" s="36"/>
      <c r="I142" s="36"/>
      <c r="J142" s="36"/>
      <c r="K142" s="37"/>
      <c r="L142" s="37"/>
      <c r="M142" s="37"/>
      <c r="N142" s="36"/>
      <c r="O142" s="2"/>
      <c r="P142" s="2"/>
      <c r="Q142" s="2"/>
    </row>
    <row r="143" spans="1:17" ht="14.25">
      <c r="A143" s="36"/>
      <c r="B143" s="36"/>
      <c r="C143" s="36"/>
      <c r="D143" s="37"/>
      <c r="E143" s="37"/>
      <c r="F143" s="37"/>
      <c r="G143" s="36"/>
      <c r="H143" s="36"/>
      <c r="I143" s="36"/>
      <c r="J143" s="36"/>
      <c r="K143" s="37"/>
      <c r="L143" s="37"/>
      <c r="M143" s="37"/>
      <c r="N143" s="36"/>
      <c r="O143" s="2"/>
      <c r="P143" s="2"/>
      <c r="Q143" s="2"/>
    </row>
    <row r="144" spans="1:17" ht="14.25">
      <c r="A144" s="36"/>
      <c r="B144" s="36"/>
      <c r="C144" s="36"/>
      <c r="D144" s="37"/>
      <c r="E144" s="37"/>
      <c r="F144" s="37"/>
      <c r="G144" s="36"/>
      <c r="H144" s="36"/>
      <c r="I144" s="36"/>
      <c r="J144" s="36"/>
      <c r="K144" s="37"/>
      <c r="L144" s="37"/>
      <c r="M144" s="37"/>
      <c r="N144" s="36"/>
      <c r="O144" s="2"/>
      <c r="P144" s="2"/>
      <c r="Q144" s="2"/>
    </row>
    <row r="145" spans="1:17" ht="14.25">
      <c r="A145" s="36"/>
      <c r="B145" s="36"/>
      <c r="C145" s="36"/>
      <c r="D145" s="37"/>
      <c r="E145" s="37"/>
      <c r="F145" s="37"/>
      <c r="G145" s="36"/>
      <c r="H145" s="36"/>
      <c r="I145" s="36"/>
      <c r="J145" s="36"/>
      <c r="K145" s="37"/>
      <c r="L145" s="37"/>
      <c r="M145" s="37"/>
      <c r="N145" s="36"/>
      <c r="O145" s="2"/>
      <c r="P145" s="2"/>
      <c r="Q145" s="2"/>
    </row>
    <row r="146" spans="1:17" ht="14.25">
      <c r="A146" s="36"/>
      <c r="B146" s="36"/>
      <c r="C146" s="36"/>
      <c r="D146" s="37"/>
      <c r="E146" s="37"/>
      <c r="F146" s="37"/>
      <c r="G146" s="36"/>
      <c r="H146" s="36"/>
      <c r="I146" s="36"/>
      <c r="J146" s="36"/>
      <c r="K146" s="37"/>
      <c r="L146" s="37"/>
      <c r="M146" s="37"/>
      <c r="N146" s="36"/>
      <c r="O146" s="2"/>
      <c r="P146" s="2"/>
      <c r="Q146" s="2"/>
    </row>
    <row r="147" spans="1:17" ht="14.25">
      <c r="A147" s="36"/>
      <c r="B147" s="36"/>
      <c r="C147" s="36"/>
      <c r="D147" s="37"/>
      <c r="E147" s="37"/>
      <c r="F147" s="37"/>
      <c r="G147" s="36"/>
      <c r="H147" s="36"/>
      <c r="I147" s="36"/>
      <c r="J147" s="36"/>
      <c r="K147" s="37"/>
      <c r="L147" s="37"/>
      <c r="M147" s="37"/>
      <c r="N147" s="36"/>
      <c r="O147" s="2"/>
      <c r="P147" s="2"/>
      <c r="Q147" s="2"/>
    </row>
    <row r="148" spans="1:17" ht="14.25">
      <c r="A148" s="36"/>
      <c r="B148" s="36"/>
      <c r="C148" s="36"/>
      <c r="D148" s="37"/>
      <c r="E148" s="37"/>
      <c r="F148" s="37"/>
      <c r="G148" s="36"/>
      <c r="H148" s="36"/>
      <c r="I148" s="36"/>
      <c r="J148" s="36"/>
      <c r="K148" s="37"/>
      <c r="L148" s="37"/>
      <c r="M148" s="37"/>
      <c r="N148" s="36"/>
      <c r="O148" s="2"/>
      <c r="P148" s="2"/>
      <c r="Q148" s="2"/>
    </row>
    <row r="149" spans="1:17" ht="14.25">
      <c r="A149" s="36"/>
      <c r="B149" s="36"/>
      <c r="C149" s="36"/>
      <c r="D149" s="37"/>
      <c r="E149" s="37"/>
      <c r="F149" s="37"/>
      <c r="G149" s="36"/>
      <c r="H149" s="36"/>
      <c r="I149" s="36"/>
      <c r="J149" s="36"/>
      <c r="K149" s="37"/>
      <c r="L149" s="37"/>
      <c r="M149" s="37"/>
      <c r="N149" s="36"/>
      <c r="O149" s="2"/>
      <c r="P149" s="2"/>
      <c r="Q149" s="2"/>
    </row>
    <row r="150" spans="1:17" ht="14.25">
      <c r="A150" s="36"/>
      <c r="B150" s="36"/>
      <c r="C150" s="36"/>
      <c r="D150" s="37"/>
      <c r="E150" s="37"/>
      <c r="F150" s="37"/>
      <c r="G150" s="36"/>
      <c r="H150" s="36"/>
      <c r="I150" s="36"/>
      <c r="J150" s="36"/>
      <c r="K150" s="37"/>
      <c r="L150" s="37"/>
      <c r="M150" s="37"/>
      <c r="N150" s="36"/>
      <c r="O150" s="2"/>
      <c r="P150" s="2"/>
      <c r="Q150" s="2"/>
    </row>
    <row r="151" spans="1:17" ht="14.25">
      <c r="A151" s="36"/>
      <c r="B151" s="36"/>
      <c r="C151" s="36"/>
      <c r="D151" s="37"/>
      <c r="E151" s="37"/>
      <c r="F151" s="37"/>
      <c r="G151" s="36"/>
      <c r="H151" s="36"/>
      <c r="I151" s="36"/>
      <c r="J151" s="36"/>
      <c r="K151" s="37"/>
      <c r="L151" s="37"/>
      <c r="M151" s="37"/>
      <c r="N151" s="36"/>
      <c r="O151" s="2"/>
      <c r="P151" s="2"/>
      <c r="Q151" s="2"/>
    </row>
    <row r="152" spans="1:17" ht="14.25">
      <c r="A152" s="36"/>
      <c r="B152" s="36"/>
      <c r="C152" s="36"/>
      <c r="D152" s="37"/>
      <c r="E152" s="37"/>
      <c r="F152" s="37"/>
      <c r="G152" s="36"/>
      <c r="H152" s="36"/>
      <c r="I152" s="36"/>
      <c r="J152" s="36"/>
      <c r="K152" s="37"/>
      <c r="L152" s="37"/>
      <c r="M152" s="37"/>
      <c r="N152" s="36"/>
      <c r="O152" s="2"/>
      <c r="P152" s="2"/>
      <c r="Q152" s="2"/>
    </row>
    <row r="153" spans="1:17" ht="14.25">
      <c r="A153" s="36"/>
      <c r="B153" s="36"/>
      <c r="C153" s="36"/>
      <c r="D153" s="37"/>
      <c r="E153" s="37"/>
      <c r="F153" s="37"/>
      <c r="G153" s="36"/>
      <c r="H153" s="36"/>
      <c r="I153" s="36"/>
      <c r="J153" s="36"/>
      <c r="K153" s="37"/>
      <c r="L153" s="37"/>
      <c r="M153" s="37"/>
      <c r="N153" s="36"/>
      <c r="O153" s="2"/>
      <c r="P153" s="2"/>
      <c r="Q153" s="2"/>
    </row>
    <row r="154" spans="1:17" ht="14.25">
      <c r="A154" s="36"/>
      <c r="B154" s="36"/>
      <c r="C154" s="36"/>
      <c r="D154" s="37"/>
      <c r="E154" s="37"/>
      <c r="F154" s="37"/>
      <c r="G154" s="36"/>
      <c r="H154" s="36"/>
      <c r="I154" s="36"/>
      <c r="J154" s="36"/>
      <c r="K154" s="37"/>
      <c r="L154" s="37"/>
      <c r="M154" s="37"/>
      <c r="N154" s="36"/>
      <c r="O154" s="2"/>
      <c r="P154" s="2"/>
      <c r="Q154" s="2"/>
    </row>
    <row r="155" spans="1:17" ht="14.25">
      <c r="A155" s="36"/>
      <c r="B155" s="36"/>
      <c r="C155" s="36"/>
      <c r="D155" s="37"/>
      <c r="E155" s="37"/>
      <c r="F155" s="37"/>
      <c r="G155" s="36"/>
      <c r="H155" s="36"/>
      <c r="I155" s="36"/>
      <c r="J155" s="36"/>
      <c r="K155" s="37"/>
      <c r="L155" s="37"/>
      <c r="M155" s="37"/>
      <c r="N155" s="36"/>
      <c r="O155" s="2"/>
      <c r="P155" s="2"/>
      <c r="Q155" s="2"/>
    </row>
    <row r="156" spans="1:17" ht="14.25">
      <c r="A156" s="36"/>
      <c r="B156" s="36"/>
      <c r="C156" s="36"/>
      <c r="D156" s="37"/>
      <c r="E156" s="37"/>
      <c r="F156" s="37"/>
      <c r="G156" s="36"/>
      <c r="H156" s="36"/>
      <c r="I156" s="36"/>
      <c r="J156" s="36"/>
      <c r="K156" s="37"/>
      <c r="L156" s="37"/>
      <c r="M156" s="37"/>
      <c r="N156" s="36"/>
      <c r="O156" s="2"/>
      <c r="P156" s="2"/>
      <c r="Q156" s="2"/>
    </row>
    <row r="157" spans="1:17" ht="14.25">
      <c r="A157" s="36"/>
      <c r="B157" s="36"/>
      <c r="C157" s="36"/>
      <c r="D157" s="37"/>
      <c r="E157" s="37"/>
      <c r="F157" s="37"/>
      <c r="G157" s="36"/>
      <c r="H157" s="36"/>
      <c r="I157" s="36"/>
      <c r="J157" s="36"/>
      <c r="K157" s="37"/>
      <c r="L157" s="37"/>
      <c r="M157" s="37"/>
      <c r="N157" s="36"/>
      <c r="O157" s="2"/>
      <c r="P157" s="2"/>
      <c r="Q157" s="2"/>
    </row>
    <row r="158" spans="1:17" ht="14.25">
      <c r="A158" s="36"/>
      <c r="B158" s="36"/>
      <c r="C158" s="36"/>
      <c r="D158" s="37"/>
      <c r="E158" s="37"/>
      <c r="F158" s="37"/>
      <c r="G158" s="36"/>
      <c r="H158" s="36"/>
      <c r="I158" s="36"/>
      <c r="J158" s="36"/>
      <c r="K158" s="37"/>
      <c r="L158" s="37"/>
      <c r="M158" s="37"/>
      <c r="N158" s="36"/>
      <c r="O158" s="2"/>
      <c r="P158" s="2"/>
      <c r="Q158" s="2"/>
    </row>
    <row r="159" spans="1:17" ht="14.25">
      <c r="A159" s="36"/>
      <c r="B159" s="36"/>
      <c r="C159" s="36"/>
      <c r="D159" s="37"/>
      <c r="E159" s="37"/>
      <c r="F159" s="37"/>
      <c r="G159" s="36"/>
      <c r="H159" s="36"/>
      <c r="I159" s="36"/>
      <c r="J159" s="36"/>
      <c r="K159" s="37"/>
      <c r="L159" s="37"/>
      <c r="M159" s="37"/>
      <c r="N159" s="36"/>
      <c r="O159" s="2"/>
      <c r="P159" s="2"/>
      <c r="Q159" s="2"/>
    </row>
    <row r="160" spans="1:17" ht="14.25">
      <c r="A160" s="36"/>
      <c r="B160" s="36"/>
      <c r="C160" s="36"/>
      <c r="D160" s="37"/>
      <c r="E160" s="37"/>
      <c r="F160" s="37"/>
      <c r="G160" s="36"/>
      <c r="H160" s="36"/>
      <c r="I160" s="36"/>
      <c r="J160" s="36"/>
      <c r="K160" s="37"/>
      <c r="L160" s="37"/>
      <c r="M160" s="37"/>
      <c r="N160" s="36"/>
      <c r="O160" s="2"/>
      <c r="P160" s="2"/>
      <c r="Q160" s="2"/>
    </row>
    <row r="161" spans="1:17" ht="14.25">
      <c r="A161" s="36"/>
      <c r="B161" s="36"/>
      <c r="C161" s="36"/>
      <c r="D161" s="37"/>
      <c r="E161" s="37"/>
      <c r="F161" s="37"/>
      <c r="G161" s="36"/>
      <c r="H161" s="36"/>
      <c r="I161" s="36"/>
      <c r="J161" s="36"/>
      <c r="K161" s="37"/>
      <c r="L161" s="37"/>
      <c r="M161" s="37"/>
      <c r="N161" s="36"/>
      <c r="O161" s="2"/>
      <c r="P161" s="2"/>
      <c r="Q161" s="2"/>
    </row>
    <row r="162" spans="1:17" ht="14.25">
      <c r="A162" s="36"/>
      <c r="B162" s="36"/>
      <c r="C162" s="36"/>
      <c r="D162" s="37"/>
      <c r="E162" s="37"/>
      <c r="F162" s="37"/>
      <c r="G162" s="36"/>
      <c r="H162" s="36"/>
      <c r="I162" s="36"/>
      <c r="J162" s="36"/>
      <c r="K162" s="37"/>
      <c r="L162" s="37"/>
      <c r="M162" s="37"/>
      <c r="N162" s="36"/>
      <c r="O162" s="2"/>
      <c r="P162" s="2"/>
      <c r="Q162" s="2"/>
    </row>
    <row r="163" spans="1:17" ht="14.25">
      <c r="A163" s="36"/>
      <c r="B163" s="36"/>
      <c r="C163" s="36"/>
      <c r="D163" s="37"/>
      <c r="E163" s="37"/>
      <c r="F163" s="37"/>
      <c r="G163" s="36"/>
      <c r="H163" s="36"/>
      <c r="I163" s="36"/>
      <c r="J163" s="36"/>
      <c r="K163" s="37"/>
      <c r="L163" s="37"/>
      <c r="M163" s="37"/>
      <c r="N163" s="36"/>
      <c r="O163" s="2"/>
      <c r="P163" s="2"/>
      <c r="Q163" s="2"/>
    </row>
    <row r="164" spans="15:17" ht="17.25">
      <c r="O164" s="2"/>
      <c r="P164" s="2"/>
      <c r="Q164" s="2"/>
    </row>
    <row r="165" spans="15:17" ht="17.25">
      <c r="O165" s="2"/>
      <c r="P165" s="2"/>
      <c r="Q165" s="2"/>
    </row>
    <row r="166" spans="15:17" ht="17.25">
      <c r="O166" s="2"/>
      <c r="P166" s="2"/>
      <c r="Q166" s="2"/>
    </row>
    <row r="167" spans="15:17" ht="17.25">
      <c r="O167" s="2"/>
      <c r="P167" s="2"/>
      <c r="Q167" s="2"/>
    </row>
    <row r="168" spans="15:17" ht="17.25">
      <c r="O168" s="2"/>
      <c r="P168" s="2"/>
      <c r="Q168" s="2"/>
    </row>
    <row r="169" spans="15:17" ht="17.25">
      <c r="O169" s="2"/>
      <c r="P169" s="2"/>
      <c r="Q169" s="2"/>
    </row>
    <row r="170" spans="15:17" ht="17.25">
      <c r="O170" s="2"/>
      <c r="P170" s="2"/>
      <c r="Q170" s="2"/>
    </row>
    <row r="171" spans="15:17" ht="17.25">
      <c r="O171" s="2"/>
      <c r="P171" s="2"/>
      <c r="Q171" s="2"/>
    </row>
    <row r="172" spans="15:17" ht="17.25">
      <c r="O172" s="2"/>
      <c r="P172" s="2"/>
      <c r="Q172" s="2"/>
    </row>
    <row r="173" spans="15:17" ht="17.25">
      <c r="O173" s="2"/>
      <c r="P173" s="2"/>
      <c r="Q173" s="2"/>
    </row>
    <row r="174" spans="15:17" ht="17.25">
      <c r="O174" s="2"/>
      <c r="P174" s="2"/>
      <c r="Q174" s="2"/>
    </row>
    <row r="175" spans="15:17" ht="17.25">
      <c r="O175" s="2"/>
      <c r="P175" s="2"/>
      <c r="Q175" s="2"/>
    </row>
    <row r="176" spans="15:17" ht="17.25">
      <c r="O176" s="2"/>
      <c r="P176" s="2"/>
      <c r="Q176" s="2"/>
    </row>
    <row r="177" spans="15:17" ht="17.25">
      <c r="O177" s="2"/>
      <c r="P177" s="2"/>
      <c r="Q177" s="2"/>
    </row>
    <row r="178" spans="15:17" ht="17.25">
      <c r="O178" s="2"/>
      <c r="P178" s="2"/>
      <c r="Q178" s="2"/>
    </row>
    <row r="179" spans="15:17" ht="17.25">
      <c r="O179" s="2"/>
      <c r="P179" s="2"/>
      <c r="Q179" s="2"/>
    </row>
    <row r="180" spans="15:17" ht="17.25">
      <c r="O180" s="2"/>
      <c r="P180" s="2"/>
      <c r="Q180" s="2"/>
    </row>
    <row r="181" spans="15:17" ht="17.25">
      <c r="O181" s="2"/>
      <c r="P181" s="2"/>
      <c r="Q181" s="2"/>
    </row>
    <row r="182" spans="15:17" ht="17.25">
      <c r="O182" s="2"/>
      <c r="P182" s="2"/>
      <c r="Q182" s="2"/>
    </row>
    <row r="183" spans="15:17" ht="17.25">
      <c r="O183" s="2"/>
      <c r="P183" s="2"/>
      <c r="Q183" s="2"/>
    </row>
    <row r="184" spans="15:17" ht="17.25">
      <c r="O184" s="2"/>
      <c r="P184" s="2"/>
      <c r="Q184" s="2"/>
    </row>
    <row r="185" spans="15:17" ht="17.25">
      <c r="O185" s="2"/>
      <c r="P185" s="2"/>
      <c r="Q185" s="2"/>
    </row>
    <row r="186" spans="15:17" ht="17.25">
      <c r="O186" s="2"/>
      <c r="P186" s="2"/>
      <c r="Q186" s="2"/>
    </row>
    <row r="187" spans="15:17" ht="17.25">
      <c r="O187" s="2"/>
      <c r="P187" s="2"/>
      <c r="Q187" s="2"/>
    </row>
    <row r="188" spans="15:17" ht="17.25">
      <c r="O188" s="2"/>
      <c r="P188" s="2"/>
      <c r="Q188" s="2"/>
    </row>
    <row r="189" spans="15:17" ht="17.25">
      <c r="O189" s="2"/>
      <c r="P189" s="2"/>
      <c r="Q189" s="2"/>
    </row>
    <row r="190" spans="15:17" ht="17.25">
      <c r="O190" s="2"/>
      <c r="P190" s="2"/>
      <c r="Q190" s="2"/>
    </row>
    <row r="191" spans="15:17" ht="17.25">
      <c r="O191" s="2"/>
      <c r="P191" s="2"/>
      <c r="Q191" s="2"/>
    </row>
  </sheetData>
  <sheetProtection/>
  <mergeCells count="48">
    <mergeCell ref="B13:C13"/>
    <mergeCell ref="M2:N2"/>
    <mergeCell ref="F3:G3"/>
    <mergeCell ref="A3:C3"/>
    <mergeCell ref="A1:F1"/>
    <mergeCell ref="A13:A15"/>
    <mergeCell ref="B7:B9"/>
    <mergeCell ref="B10:C10"/>
    <mergeCell ref="E3:E4"/>
    <mergeCell ref="D3:D4"/>
    <mergeCell ref="A10:A12"/>
    <mergeCell ref="M3:N3"/>
    <mergeCell ref="I6:J6"/>
    <mergeCell ref="H5:J5"/>
    <mergeCell ref="A5:C5"/>
    <mergeCell ref="A6:A9"/>
    <mergeCell ref="K3:K4"/>
    <mergeCell ref="L3:L4"/>
    <mergeCell ref="H3:J3"/>
    <mergeCell ref="I7:I10"/>
    <mergeCell ref="B6:C6"/>
    <mergeCell ref="I19:J19"/>
    <mergeCell ref="I20:I21"/>
    <mergeCell ref="I25:J25"/>
    <mergeCell ref="A19:A21"/>
    <mergeCell ref="H19:H21"/>
    <mergeCell ref="A22:A25"/>
    <mergeCell ref="B23:B25"/>
    <mergeCell ref="B11:B12"/>
    <mergeCell ref="B17:B18"/>
    <mergeCell ref="H16:H18"/>
    <mergeCell ref="H11:H15"/>
    <mergeCell ref="I26:I27"/>
    <mergeCell ref="H22:H24"/>
    <mergeCell ref="H25:H27"/>
    <mergeCell ref="I22:J22"/>
    <mergeCell ref="I23:I24"/>
    <mergeCell ref="I12:I15"/>
    <mergeCell ref="B22:C22"/>
    <mergeCell ref="B20:B21"/>
    <mergeCell ref="B19:C19"/>
    <mergeCell ref="A16:A18"/>
    <mergeCell ref="H6:H10"/>
    <mergeCell ref="I17:I18"/>
    <mergeCell ref="I11:J11"/>
    <mergeCell ref="I16:J16"/>
    <mergeCell ref="B16:C16"/>
    <mergeCell ref="B14:B15"/>
  </mergeCells>
  <printOptions/>
  <pageMargins left="0.5905511811023623" right="0.4330708661417323" top="0.7874015748031497" bottom="0.5905511811023623" header="0.3937007874015748" footer="0.3937007874015748"/>
  <pageSetup horizontalDpi="600" verticalDpi="600" orientation="landscape" paperSize="9" r:id="rId1"/>
  <headerFooter alignWithMargins="0">
    <oddFooter>&amp;R&amp;"굴림,보통"&amp;8 2013 송파시각장애인축구장 세입세출총괄예산서(안)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Layout" zoomScaleNormal="90" workbookViewId="0" topLeftCell="A1">
      <selection activeCell="D3" sqref="D3:E4"/>
    </sheetView>
  </sheetViews>
  <sheetFormatPr defaultColWidth="8.88671875" defaultRowHeight="13.5"/>
  <cols>
    <col min="1" max="3" width="12.77734375" style="20" customWidth="1"/>
    <col min="4" max="4" width="10.77734375" style="39" customWidth="1"/>
    <col min="5" max="6" width="10.77734375" style="21" customWidth="1"/>
    <col min="7" max="7" width="7.6640625" style="20" customWidth="1"/>
    <col min="8" max="8" width="13.5546875" style="20" customWidth="1"/>
    <col min="9" max="9" width="24.21484375" style="38" customWidth="1"/>
    <col min="10" max="16384" width="8.88671875" style="1" customWidth="1"/>
  </cols>
  <sheetData>
    <row r="1" spans="1:5" ht="19.5" customHeight="1">
      <c r="A1" s="280" t="s">
        <v>132</v>
      </c>
      <c r="B1" s="281"/>
      <c r="C1" s="281"/>
      <c r="D1" s="281"/>
      <c r="E1" s="281"/>
    </row>
    <row r="2" spans="1:9" ht="19.5" customHeight="1">
      <c r="A2" s="22" t="s">
        <v>0</v>
      </c>
      <c r="H2" s="283" t="s">
        <v>69</v>
      </c>
      <c r="I2" s="283"/>
    </row>
    <row r="3" spans="1:9" ht="18.75" customHeight="1">
      <c r="A3" s="287" t="s">
        <v>88</v>
      </c>
      <c r="B3" s="284"/>
      <c r="C3" s="284"/>
      <c r="D3" s="273" t="s">
        <v>123</v>
      </c>
      <c r="E3" s="275" t="s">
        <v>128</v>
      </c>
      <c r="F3" s="284" t="s">
        <v>89</v>
      </c>
      <c r="G3" s="284"/>
      <c r="H3" s="284" t="s">
        <v>90</v>
      </c>
      <c r="I3" s="288"/>
    </row>
    <row r="4" spans="1:9" ht="18.75" customHeight="1">
      <c r="A4" s="177" t="s">
        <v>84</v>
      </c>
      <c r="B4" s="178" t="s">
        <v>85</v>
      </c>
      <c r="C4" s="178" t="s">
        <v>86</v>
      </c>
      <c r="D4" s="274"/>
      <c r="E4" s="276"/>
      <c r="F4" s="179" t="s">
        <v>91</v>
      </c>
      <c r="G4" s="180" t="s">
        <v>87</v>
      </c>
      <c r="H4" s="289"/>
      <c r="I4" s="290"/>
    </row>
    <row r="5" spans="1:9" s="4" customFormat="1" ht="18.75" customHeight="1">
      <c r="A5" s="285" t="s">
        <v>7</v>
      </c>
      <c r="B5" s="286"/>
      <c r="C5" s="286"/>
      <c r="D5" s="185">
        <f>D6+D13+D19+D22+D16</f>
        <v>119861605</v>
      </c>
      <c r="E5" s="185">
        <f>E6+E10+E13+E16+E19+E22</f>
        <v>145953208</v>
      </c>
      <c r="F5" s="185">
        <f>E5-D5</f>
        <v>26091603</v>
      </c>
      <c r="G5" s="213">
        <f>F5/D5*100%</f>
        <v>0.21768107476952273</v>
      </c>
      <c r="H5" s="186" t="s">
        <v>24</v>
      </c>
      <c r="I5" s="187">
        <f>I6+I19+I22+I13</f>
        <v>145953208</v>
      </c>
    </row>
    <row r="6" spans="1:9" s="4" customFormat="1" ht="18" customHeight="1">
      <c r="A6" s="260" t="s">
        <v>8</v>
      </c>
      <c r="B6" s="248" t="s">
        <v>14</v>
      </c>
      <c r="C6" s="248"/>
      <c r="D6" s="40">
        <f>D7</f>
        <v>119494000</v>
      </c>
      <c r="E6" s="40">
        <f>E7</f>
        <v>144614000</v>
      </c>
      <c r="F6" s="40">
        <f>E6-D6</f>
        <v>25120000</v>
      </c>
      <c r="G6" s="134">
        <f>F6/D6*100%</f>
        <v>0.21021975998794917</v>
      </c>
      <c r="H6" s="52" t="s">
        <v>8</v>
      </c>
      <c r="I6" s="49">
        <f>I7</f>
        <v>144614000</v>
      </c>
    </row>
    <row r="7" spans="1:9" s="4" customFormat="1" ht="18" customHeight="1">
      <c r="A7" s="251"/>
      <c r="B7" s="246" t="s">
        <v>9</v>
      </c>
      <c r="C7" s="31" t="s">
        <v>15</v>
      </c>
      <c r="D7" s="32">
        <f>SUM(D8:D9)</f>
        <v>119494000</v>
      </c>
      <c r="E7" s="32">
        <f>SUM(E8:E9)</f>
        <v>144614000</v>
      </c>
      <c r="F7" s="32">
        <f>E7-D7</f>
        <v>25120000</v>
      </c>
      <c r="G7" s="134">
        <f aca="true" t="shared" si="0" ref="G7:G23">F7/D7*100%</f>
        <v>0.21021975998794917</v>
      </c>
      <c r="H7" s="53" t="s">
        <v>9</v>
      </c>
      <c r="I7" s="50">
        <f>SUM(I8:I9)</f>
        <v>144614000</v>
      </c>
    </row>
    <row r="8" spans="1:9" s="4" customFormat="1" ht="18" customHeight="1">
      <c r="A8" s="251"/>
      <c r="B8" s="246"/>
      <c r="C8" s="68" t="s">
        <v>136</v>
      </c>
      <c r="D8" s="32">
        <v>64614000</v>
      </c>
      <c r="E8" s="32">
        <f>I8</f>
        <v>64614000</v>
      </c>
      <c r="F8" s="32">
        <f>E8-D8</f>
        <v>0</v>
      </c>
      <c r="G8" s="134">
        <f t="shared" si="0"/>
        <v>0</v>
      </c>
      <c r="H8" s="220" t="s">
        <v>134</v>
      </c>
      <c r="I8" s="50">
        <v>64614000</v>
      </c>
    </row>
    <row r="9" spans="1:9" s="4" customFormat="1" ht="18" customHeight="1">
      <c r="A9" s="251"/>
      <c r="B9" s="246"/>
      <c r="C9" s="68" t="s">
        <v>135</v>
      </c>
      <c r="D9" s="32">
        <v>54880000</v>
      </c>
      <c r="E9" s="32">
        <f>I9</f>
        <v>80000000</v>
      </c>
      <c r="F9" s="32">
        <f>E9-D9</f>
        <v>25120000</v>
      </c>
      <c r="G9" s="134">
        <v>0</v>
      </c>
      <c r="H9" s="220" t="s">
        <v>137</v>
      </c>
      <c r="I9" s="50">
        <v>80000000</v>
      </c>
    </row>
    <row r="10" spans="1:9" s="4" customFormat="1" ht="18" customHeight="1">
      <c r="A10" s="251" t="s">
        <v>165</v>
      </c>
      <c r="B10" s="246" t="s">
        <v>14</v>
      </c>
      <c r="C10" s="246"/>
      <c r="D10" s="32"/>
      <c r="E10" s="32">
        <f>E11</f>
        <v>0</v>
      </c>
      <c r="F10" s="32">
        <f aca="true" t="shared" si="1" ref="F10:F24">E10-D10</f>
        <v>0</v>
      </c>
      <c r="G10" s="134">
        <v>0</v>
      </c>
      <c r="H10" s="54"/>
      <c r="I10" s="50"/>
    </row>
    <row r="11" spans="1:9" s="4" customFormat="1" ht="18" customHeight="1">
      <c r="A11" s="251"/>
      <c r="B11" s="246" t="s">
        <v>165</v>
      </c>
      <c r="C11" s="31" t="s">
        <v>15</v>
      </c>
      <c r="D11" s="32"/>
      <c r="E11" s="32">
        <f>E12</f>
        <v>0</v>
      </c>
      <c r="F11" s="32">
        <f t="shared" si="1"/>
        <v>0</v>
      </c>
      <c r="G11" s="134">
        <v>0</v>
      </c>
      <c r="H11" s="53"/>
      <c r="I11" s="50"/>
    </row>
    <row r="12" spans="1:9" s="4" customFormat="1" ht="18" customHeight="1">
      <c r="A12" s="251"/>
      <c r="B12" s="246"/>
      <c r="C12" s="31" t="s">
        <v>166</v>
      </c>
      <c r="D12" s="32"/>
      <c r="E12" s="32">
        <v>0</v>
      </c>
      <c r="F12" s="32">
        <f t="shared" si="1"/>
        <v>0</v>
      </c>
      <c r="G12" s="134">
        <v>0</v>
      </c>
      <c r="H12" s="53"/>
      <c r="I12" s="50"/>
    </row>
    <row r="13" spans="1:9" s="4" customFormat="1" ht="18" customHeight="1">
      <c r="A13" s="251" t="s">
        <v>10</v>
      </c>
      <c r="B13" s="246" t="s">
        <v>14</v>
      </c>
      <c r="C13" s="246"/>
      <c r="D13" s="32">
        <f>D14</f>
        <v>30000</v>
      </c>
      <c r="E13" s="32">
        <f>E14</f>
        <v>60000</v>
      </c>
      <c r="F13" s="32">
        <f t="shared" si="1"/>
        <v>30000</v>
      </c>
      <c r="G13" s="134">
        <f t="shared" si="0"/>
        <v>1</v>
      </c>
      <c r="H13" s="53"/>
      <c r="I13" s="50">
        <f>I14</f>
        <v>60000</v>
      </c>
    </row>
    <row r="14" spans="1:9" s="4" customFormat="1" ht="18" customHeight="1">
      <c r="A14" s="251"/>
      <c r="B14" s="246" t="s">
        <v>10</v>
      </c>
      <c r="C14" s="31" t="s">
        <v>15</v>
      </c>
      <c r="D14" s="32">
        <f>D15</f>
        <v>30000</v>
      </c>
      <c r="E14" s="32">
        <f>E15</f>
        <v>60000</v>
      </c>
      <c r="F14" s="32">
        <f t="shared" si="1"/>
        <v>30000</v>
      </c>
      <c r="G14" s="134">
        <f t="shared" si="0"/>
        <v>1</v>
      </c>
      <c r="H14" s="53"/>
      <c r="I14" s="50">
        <f>I15</f>
        <v>60000</v>
      </c>
    </row>
    <row r="15" spans="1:9" s="4" customFormat="1" ht="18" customHeight="1">
      <c r="A15" s="251"/>
      <c r="B15" s="246"/>
      <c r="C15" s="31" t="s">
        <v>138</v>
      </c>
      <c r="D15" s="32">
        <v>30000</v>
      </c>
      <c r="E15" s="32">
        <f>I15</f>
        <v>60000</v>
      </c>
      <c r="F15" s="32">
        <f t="shared" si="1"/>
        <v>30000</v>
      </c>
      <c r="G15" s="134">
        <f t="shared" si="0"/>
        <v>1</v>
      </c>
      <c r="H15" s="53" t="s">
        <v>143</v>
      </c>
      <c r="I15" s="50">
        <v>60000</v>
      </c>
    </row>
    <row r="16" spans="1:9" s="4" customFormat="1" ht="18" customHeight="1">
      <c r="A16" s="251" t="s">
        <v>11</v>
      </c>
      <c r="B16" s="246" t="s">
        <v>14</v>
      </c>
      <c r="C16" s="246"/>
      <c r="D16" s="32">
        <f>D17</f>
        <v>0</v>
      </c>
      <c r="E16" s="32">
        <f>E17</f>
        <v>0</v>
      </c>
      <c r="F16" s="32">
        <f t="shared" si="1"/>
        <v>0</v>
      </c>
      <c r="G16" s="134">
        <v>0</v>
      </c>
      <c r="H16" s="53"/>
      <c r="I16" s="50">
        <f>I17</f>
        <v>0</v>
      </c>
    </row>
    <row r="17" spans="1:9" s="4" customFormat="1" ht="18" customHeight="1">
      <c r="A17" s="251"/>
      <c r="B17" s="246" t="s">
        <v>11</v>
      </c>
      <c r="C17" s="31" t="s">
        <v>15</v>
      </c>
      <c r="D17" s="32">
        <f>D18</f>
        <v>0</v>
      </c>
      <c r="E17" s="32">
        <f>E18</f>
        <v>0</v>
      </c>
      <c r="F17" s="32">
        <f t="shared" si="1"/>
        <v>0</v>
      </c>
      <c r="G17" s="134">
        <v>0</v>
      </c>
      <c r="H17" s="53"/>
      <c r="I17" s="50">
        <f>I18</f>
        <v>0</v>
      </c>
    </row>
    <row r="18" spans="1:9" s="4" customFormat="1" ht="18" customHeight="1">
      <c r="A18" s="251"/>
      <c r="B18" s="246"/>
      <c r="C18" s="31" t="s">
        <v>96</v>
      </c>
      <c r="D18" s="32">
        <v>0</v>
      </c>
      <c r="E18" s="32">
        <f>I18</f>
        <v>0</v>
      </c>
      <c r="F18" s="32">
        <f t="shared" si="1"/>
        <v>0</v>
      </c>
      <c r="G18" s="134">
        <v>0</v>
      </c>
      <c r="H18" s="53"/>
      <c r="I18" s="50">
        <v>0</v>
      </c>
    </row>
    <row r="19" spans="1:9" s="4" customFormat="1" ht="18" customHeight="1">
      <c r="A19" s="251" t="s">
        <v>2</v>
      </c>
      <c r="B19" s="246" t="s">
        <v>14</v>
      </c>
      <c r="C19" s="246"/>
      <c r="D19" s="32">
        <f>D20</f>
        <v>282411</v>
      </c>
      <c r="E19" s="32">
        <f>E20</f>
        <v>1232208</v>
      </c>
      <c r="F19" s="32">
        <f t="shared" si="1"/>
        <v>949797</v>
      </c>
      <c r="G19" s="134">
        <f t="shared" si="0"/>
        <v>3.3631728225883553</v>
      </c>
      <c r="H19" s="53"/>
      <c r="I19" s="50">
        <f>I20</f>
        <v>1232208</v>
      </c>
    </row>
    <row r="20" spans="1:9" s="4" customFormat="1" ht="18" customHeight="1">
      <c r="A20" s="251"/>
      <c r="B20" s="246" t="s">
        <v>2</v>
      </c>
      <c r="C20" s="31" t="s">
        <v>15</v>
      </c>
      <c r="D20" s="32">
        <f>D21</f>
        <v>282411</v>
      </c>
      <c r="E20" s="32">
        <f>E21</f>
        <v>1232208</v>
      </c>
      <c r="F20" s="32">
        <f t="shared" si="1"/>
        <v>949797</v>
      </c>
      <c r="G20" s="134">
        <f t="shared" si="0"/>
        <v>3.3631728225883553</v>
      </c>
      <c r="H20" s="53"/>
      <c r="I20" s="50">
        <f>I21</f>
        <v>1232208</v>
      </c>
    </row>
    <row r="21" spans="1:9" s="4" customFormat="1" ht="18" customHeight="1">
      <c r="A21" s="251"/>
      <c r="B21" s="246"/>
      <c r="C21" s="31" t="s">
        <v>139</v>
      </c>
      <c r="D21" s="32">
        <v>282411</v>
      </c>
      <c r="E21" s="32">
        <f>I21</f>
        <v>1232208</v>
      </c>
      <c r="F21" s="32">
        <f t="shared" si="1"/>
        <v>949797</v>
      </c>
      <c r="G21" s="134">
        <f t="shared" si="0"/>
        <v>3.3631728225883553</v>
      </c>
      <c r="H21" s="201" t="s">
        <v>142</v>
      </c>
      <c r="I21" s="50">
        <f>300838+931370</f>
        <v>1232208</v>
      </c>
    </row>
    <row r="22" spans="1:9" s="4" customFormat="1" ht="18" customHeight="1">
      <c r="A22" s="251" t="s">
        <v>12</v>
      </c>
      <c r="B22" s="246" t="s">
        <v>14</v>
      </c>
      <c r="C22" s="246"/>
      <c r="D22" s="32">
        <f>D23</f>
        <v>55194</v>
      </c>
      <c r="E22" s="32">
        <f>E23</f>
        <v>47000</v>
      </c>
      <c r="F22" s="32">
        <f t="shared" si="1"/>
        <v>-8194</v>
      </c>
      <c r="G22" s="134">
        <f t="shared" si="0"/>
        <v>-0.1484581657426532</v>
      </c>
      <c r="H22" s="53"/>
      <c r="I22" s="50">
        <f>I23</f>
        <v>47000</v>
      </c>
    </row>
    <row r="23" spans="1:9" s="4" customFormat="1" ht="18" customHeight="1">
      <c r="A23" s="251"/>
      <c r="B23" s="246" t="s">
        <v>12</v>
      </c>
      <c r="C23" s="31" t="s">
        <v>15</v>
      </c>
      <c r="D23" s="32">
        <f>D24+D25</f>
        <v>55194</v>
      </c>
      <c r="E23" s="32">
        <f>SUM(E24:E25)</f>
        <v>47000</v>
      </c>
      <c r="F23" s="32">
        <f t="shared" si="1"/>
        <v>-8194</v>
      </c>
      <c r="G23" s="134">
        <f t="shared" si="0"/>
        <v>-0.1484581657426532</v>
      </c>
      <c r="H23" s="53"/>
      <c r="I23" s="50">
        <f>SUM(I24:I25)</f>
        <v>47000</v>
      </c>
    </row>
    <row r="24" spans="1:9" s="4" customFormat="1" ht="18" customHeight="1">
      <c r="A24" s="258"/>
      <c r="B24" s="247"/>
      <c r="C24" s="194" t="s">
        <v>140</v>
      </c>
      <c r="D24" s="202">
        <v>7000</v>
      </c>
      <c r="E24" s="202">
        <f>I24</f>
        <v>7000</v>
      </c>
      <c r="F24" s="32">
        <f t="shared" si="1"/>
        <v>0</v>
      </c>
      <c r="G24" s="134">
        <v>0</v>
      </c>
      <c r="H24" s="203"/>
      <c r="I24" s="204">
        <v>7000</v>
      </c>
    </row>
    <row r="25" spans="1:9" s="4" customFormat="1" ht="18" customHeight="1">
      <c r="A25" s="282"/>
      <c r="B25" s="255"/>
      <c r="C25" s="95" t="s">
        <v>141</v>
      </c>
      <c r="D25" s="41">
        <v>48194</v>
      </c>
      <c r="E25" s="41">
        <f>I25</f>
        <v>40000</v>
      </c>
      <c r="F25" s="41">
        <f>E25-D25</f>
        <v>-8194</v>
      </c>
      <c r="G25" s="96">
        <v>0</v>
      </c>
      <c r="H25" s="212"/>
      <c r="I25" s="51">
        <v>40000</v>
      </c>
    </row>
    <row r="26" spans="1:9" ht="19.5" customHeight="1">
      <c r="A26" s="6"/>
      <c r="B26" s="6"/>
      <c r="C26" s="6"/>
      <c r="D26" s="42"/>
      <c r="E26" s="43"/>
      <c r="F26" s="43"/>
      <c r="G26" s="6"/>
      <c r="H26" s="6"/>
      <c r="I26" s="44"/>
    </row>
    <row r="27" spans="1:8" ht="19.5" customHeight="1">
      <c r="A27" s="45"/>
      <c r="B27" s="45"/>
      <c r="C27" s="45"/>
      <c r="D27" s="46"/>
      <c r="E27" s="47"/>
      <c r="F27" s="47"/>
      <c r="G27" s="9"/>
      <c r="H27" s="9"/>
    </row>
    <row r="28" spans="1:8" ht="19.5" customHeight="1">
      <c r="A28" s="45"/>
      <c r="B28" s="45"/>
      <c r="C28" s="45"/>
      <c r="D28" s="46"/>
      <c r="E28" s="47"/>
      <c r="F28" s="47"/>
      <c r="G28" s="9"/>
      <c r="H28" s="9"/>
    </row>
    <row r="29" spans="1:8" ht="19.5" customHeight="1">
      <c r="A29" s="9"/>
      <c r="B29" s="48"/>
      <c r="C29" s="48"/>
      <c r="D29" s="46"/>
      <c r="E29" s="47"/>
      <c r="F29" s="47"/>
      <c r="G29" s="9"/>
      <c r="H29" s="9"/>
    </row>
    <row r="30" spans="1:8" ht="19.5" customHeight="1">
      <c r="A30" s="9"/>
      <c r="B30" s="48"/>
      <c r="C30" s="48"/>
      <c r="D30" s="46"/>
      <c r="E30" s="47"/>
      <c r="F30" s="47"/>
      <c r="G30" s="9"/>
      <c r="H30" s="9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6">
    <mergeCell ref="H2:I2"/>
    <mergeCell ref="F3:G3"/>
    <mergeCell ref="A5:C5"/>
    <mergeCell ref="A3:C3"/>
    <mergeCell ref="D3:D4"/>
    <mergeCell ref="E3:E4"/>
    <mergeCell ref="H3:I4"/>
    <mergeCell ref="A22:A25"/>
    <mergeCell ref="B14:B15"/>
    <mergeCell ref="B17:B18"/>
    <mergeCell ref="B20:B21"/>
    <mergeCell ref="B23:B25"/>
    <mergeCell ref="A13:A15"/>
    <mergeCell ref="A16:A18"/>
    <mergeCell ref="B22:C22"/>
    <mergeCell ref="B19:C19"/>
    <mergeCell ref="A19:A21"/>
    <mergeCell ref="A1:E1"/>
    <mergeCell ref="B6:C6"/>
    <mergeCell ref="B13:C13"/>
    <mergeCell ref="A6:A9"/>
    <mergeCell ref="A10:A12"/>
    <mergeCell ref="B16:C16"/>
    <mergeCell ref="B11:B12"/>
    <mergeCell ref="B10:C10"/>
    <mergeCell ref="B7:B9"/>
  </mergeCells>
  <printOptions/>
  <pageMargins left="0.5905511811023623" right="0.5905511811023623" top="0.984251968503937" bottom="0.5905511811023623" header="0.3937007874015748" footer="0.3937007874015748"/>
  <pageSetup horizontalDpi="600" verticalDpi="600" orientation="landscape" paperSize="9" r:id="rId1"/>
  <headerFooter alignWithMargins="0">
    <oddFooter>&amp;R&amp;"굴림,보통"&amp;8 2013 송파시각장애인축구장 세입예산서(안)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"/>
  <sheetViews>
    <sheetView view="pageLayout" zoomScaleSheetLayoutView="100" workbookViewId="0" topLeftCell="A4">
      <pane ySplit="2505" topLeftCell="A1" activePane="topLeft" state="split"/>
      <selection pane="topLeft" activeCell="D8" sqref="D8:D10"/>
      <selection pane="bottomLeft" activeCell="G37" sqref="G37"/>
    </sheetView>
  </sheetViews>
  <sheetFormatPr defaultColWidth="8.88671875" defaultRowHeight="13.5"/>
  <cols>
    <col min="1" max="1" width="4.88671875" style="20" customWidth="1"/>
    <col min="2" max="2" width="5.77734375" style="20" customWidth="1"/>
    <col min="3" max="3" width="12.3359375" style="20" customWidth="1"/>
    <col min="4" max="4" width="7.88671875" style="20" customWidth="1"/>
    <col min="5" max="5" width="7.77734375" style="20" customWidth="1"/>
    <col min="6" max="6" width="6.5546875" style="20" customWidth="1"/>
    <col min="7" max="7" width="5.77734375" style="20" customWidth="1"/>
    <col min="8" max="8" width="6.3359375" style="20" customWidth="1"/>
    <col min="9" max="9" width="6.21484375" style="20" customWidth="1"/>
    <col min="10" max="10" width="4.77734375" style="20" customWidth="1"/>
    <col min="11" max="11" width="6.5546875" style="20" customWidth="1"/>
    <col min="12" max="12" width="5.21484375" style="20" customWidth="1"/>
    <col min="13" max="13" width="14.5546875" style="20" customWidth="1"/>
    <col min="14" max="14" width="1.66796875" style="20" customWidth="1"/>
    <col min="15" max="15" width="1.5625" style="56" customWidth="1"/>
    <col min="16" max="16" width="1.4375" style="20" customWidth="1"/>
    <col min="17" max="17" width="2.5546875" style="20" customWidth="1"/>
    <col min="18" max="18" width="1.77734375" style="20" customWidth="1"/>
    <col min="19" max="19" width="2.88671875" style="20" customWidth="1"/>
    <col min="20" max="20" width="3.21484375" style="20" customWidth="1"/>
    <col min="21" max="23" width="2.77734375" style="20" customWidth="1"/>
    <col min="24" max="24" width="11.10546875" style="38" customWidth="1"/>
    <col min="25" max="25" width="13.6640625" style="1" customWidth="1"/>
    <col min="26" max="16384" width="8.88671875" style="1" customWidth="1"/>
  </cols>
  <sheetData>
    <row r="1" spans="1:24" ht="19.5" customHeight="1">
      <c r="A1" s="280" t="s">
        <v>133</v>
      </c>
      <c r="B1" s="281"/>
      <c r="C1" s="281"/>
      <c r="D1" s="281"/>
      <c r="E1" s="281"/>
      <c r="F1" s="281"/>
      <c r="G1" s="281"/>
      <c r="H1" s="281"/>
      <c r="I1" s="9"/>
      <c r="J1" s="9"/>
      <c r="K1" s="9"/>
      <c r="L1" s="9"/>
      <c r="M1" s="55"/>
      <c r="S1" s="36"/>
      <c r="T1" s="36"/>
      <c r="U1" s="36"/>
      <c r="V1" s="36"/>
      <c r="W1" s="36"/>
      <c r="X1" s="57"/>
    </row>
    <row r="2" spans="1:24" ht="19.5" customHeight="1">
      <c r="A2" s="22" t="s">
        <v>32</v>
      </c>
      <c r="G2" s="122"/>
      <c r="H2" s="211"/>
      <c r="I2" s="211"/>
      <c r="J2" s="211"/>
      <c r="K2" s="211"/>
      <c r="L2" s="211"/>
      <c r="M2" s="55"/>
      <c r="P2" s="58"/>
      <c r="S2" s="36"/>
      <c r="T2" s="36"/>
      <c r="U2" s="36"/>
      <c r="V2" s="36"/>
      <c r="W2" s="36"/>
      <c r="X2" s="59" t="s">
        <v>68</v>
      </c>
    </row>
    <row r="3" spans="1:24" s="4" customFormat="1" ht="19.5" customHeight="1">
      <c r="A3" s="287" t="s">
        <v>72</v>
      </c>
      <c r="B3" s="284"/>
      <c r="C3" s="284"/>
      <c r="D3" s="273" t="s">
        <v>123</v>
      </c>
      <c r="E3" s="275" t="s">
        <v>128</v>
      </c>
      <c r="F3" s="329" t="s">
        <v>73</v>
      </c>
      <c r="G3" s="329"/>
      <c r="H3" s="284" t="s">
        <v>74</v>
      </c>
      <c r="I3" s="284"/>
      <c r="J3" s="284"/>
      <c r="K3" s="284"/>
      <c r="L3" s="328"/>
      <c r="M3" s="321" t="s">
        <v>76</v>
      </c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</row>
    <row r="4" spans="1:24" s="4" customFormat="1" ht="19.5" customHeight="1">
      <c r="A4" s="177" t="s">
        <v>3</v>
      </c>
      <c r="B4" s="178" t="s">
        <v>4</v>
      </c>
      <c r="C4" s="178" t="s">
        <v>5</v>
      </c>
      <c r="D4" s="274"/>
      <c r="E4" s="276"/>
      <c r="F4" s="181" t="s">
        <v>75</v>
      </c>
      <c r="G4" s="181" t="s">
        <v>6</v>
      </c>
      <c r="H4" s="181" t="s">
        <v>31</v>
      </c>
      <c r="I4" s="181" t="s">
        <v>111</v>
      </c>
      <c r="J4" s="181" t="s">
        <v>97</v>
      </c>
      <c r="K4" s="181" t="s">
        <v>103</v>
      </c>
      <c r="L4" s="182" t="s">
        <v>2</v>
      </c>
      <c r="M4" s="323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1:27" s="4" customFormat="1" ht="19.5" customHeight="1">
      <c r="A5" s="287" t="s">
        <v>71</v>
      </c>
      <c r="B5" s="284"/>
      <c r="C5" s="284"/>
      <c r="D5" s="189">
        <f>D6+D42+D48+D61+D64+D58</f>
        <v>119861544</v>
      </c>
      <c r="E5" s="189">
        <f>E6+E42+E48+E61+E64+E58</f>
        <v>145953208</v>
      </c>
      <c r="F5" s="189">
        <f>E5-D5</f>
        <v>26091664</v>
      </c>
      <c r="G5" s="190">
        <f>F5/D5</f>
        <v>0.21768169447241562</v>
      </c>
      <c r="H5" s="191">
        <f>H6+H42+H48+H58+H61+H64</f>
        <v>64614000</v>
      </c>
      <c r="I5" s="191">
        <f>I6+I42+I48+I58+I61+I64</f>
        <v>80000000</v>
      </c>
      <c r="J5" s="191">
        <f>J6+J42+J48+J58+J61+J64</f>
        <v>0</v>
      </c>
      <c r="K5" s="191">
        <f>K6+K42+K48+K58+K61+K64</f>
        <v>107000</v>
      </c>
      <c r="L5" s="191">
        <f>L6+L42+L48+L58+L61+L64</f>
        <v>1232208</v>
      </c>
      <c r="M5" s="326" t="s">
        <v>33</v>
      </c>
      <c r="N5" s="327"/>
      <c r="O5" s="327"/>
      <c r="P5" s="192"/>
      <c r="Q5" s="192"/>
      <c r="R5" s="192"/>
      <c r="S5" s="192"/>
      <c r="T5" s="192"/>
      <c r="U5" s="192"/>
      <c r="V5" s="192"/>
      <c r="W5" s="192"/>
      <c r="X5" s="193">
        <f>X6+X42+X48+X61+X64+X58</f>
        <v>145953208</v>
      </c>
      <c r="Y5" s="200">
        <f>세입부!I5</f>
        <v>145953208</v>
      </c>
      <c r="Z5" s="199">
        <f>Y5-X5</f>
        <v>0</v>
      </c>
      <c r="AA5" s="200"/>
    </row>
    <row r="6" spans="1:24" s="4" customFormat="1" ht="19.5" customHeight="1">
      <c r="A6" s="315" t="s">
        <v>17</v>
      </c>
      <c r="B6" s="335" t="s">
        <v>14</v>
      </c>
      <c r="C6" s="335"/>
      <c r="D6" s="60">
        <f>D7+D34+D36</f>
        <v>43476342</v>
      </c>
      <c r="E6" s="60">
        <f>E7+E34+E36</f>
        <v>47384000</v>
      </c>
      <c r="F6" s="60">
        <f>F7+F34+F36</f>
        <v>3883158</v>
      </c>
      <c r="G6" s="61">
        <f>F6/D6</f>
        <v>0.08931657589776067</v>
      </c>
      <c r="H6" s="62">
        <f>H7+H34+H36</f>
        <v>47384000</v>
      </c>
      <c r="I6" s="62">
        <f>I7+I34+I36</f>
        <v>0</v>
      </c>
      <c r="J6" s="62"/>
      <c r="K6" s="62">
        <f>K7+K34+K36</f>
        <v>0</v>
      </c>
      <c r="L6" s="62">
        <f>L7+L34+L36</f>
        <v>0</v>
      </c>
      <c r="M6" s="63" t="s">
        <v>17</v>
      </c>
      <c r="N6" s="64"/>
      <c r="O6" s="65"/>
      <c r="P6" s="66"/>
      <c r="Q6" s="66"/>
      <c r="R6" s="66"/>
      <c r="S6" s="66"/>
      <c r="T6" s="66"/>
      <c r="U6" s="66"/>
      <c r="V6" s="66"/>
      <c r="W6" s="66"/>
      <c r="X6" s="67">
        <f>X7+X34+X36</f>
        <v>47384000</v>
      </c>
    </row>
    <row r="7" spans="1:24" s="4" customFormat="1" ht="19.5" customHeight="1">
      <c r="A7" s="292"/>
      <c r="B7" s="301" t="s">
        <v>18</v>
      </c>
      <c r="C7" s="68" t="s">
        <v>77</v>
      </c>
      <c r="D7" s="29">
        <f>D8+D11+D16+D27+D28+25500</f>
        <v>33141920</v>
      </c>
      <c r="E7" s="29">
        <f>E8+E11+E16+E27+E28+50000</f>
        <v>36956380</v>
      </c>
      <c r="F7" s="29">
        <f>SUM(F8:F32)</f>
        <v>3789960</v>
      </c>
      <c r="G7" s="183">
        <f>F7/D7</f>
        <v>0.11435547487894485</v>
      </c>
      <c r="H7" s="70">
        <f>SUM(H8:H33)</f>
        <v>36956380</v>
      </c>
      <c r="I7" s="70"/>
      <c r="J7" s="70"/>
      <c r="K7" s="70">
        <f>SUM(K8:K32)</f>
        <v>0</v>
      </c>
      <c r="L7" s="76">
        <f>SUM(L8:L32)</f>
        <v>0</v>
      </c>
      <c r="M7" s="71" t="s">
        <v>18</v>
      </c>
      <c r="N7" s="72"/>
      <c r="O7" s="73"/>
      <c r="P7" s="74"/>
      <c r="Q7" s="74"/>
      <c r="R7" s="74"/>
      <c r="S7" s="74"/>
      <c r="T7" s="74"/>
      <c r="U7" s="74"/>
      <c r="V7" s="74"/>
      <c r="W7" s="74"/>
      <c r="X7" s="75">
        <f>X8+X11+X16+X27+X28+X33</f>
        <v>36956380</v>
      </c>
    </row>
    <row r="8" spans="1:24" s="4" customFormat="1" ht="19.5" customHeight="1">
      <c r="A8" s="292"/>
      <c r="B8" s="302"/>
      <c r="C8" s="298" t="s">
        <v>154</v>
      </c>
      <c r="D8" s="307">
        <v>14400000</v>
      </c>
      <c r="E8" s="307">
        <f>X8</f>
        <v>15264000</v>
      </c>
      <c r="F8" s="307">
        <f>E8-D8</f>
        <v>864000</v>
      </c>
      <c r="G8" s="305">
        <f>F8/D8</f>
        <v>0.06</v>
      </c>
      <c r="H8" s="308">
        <f>X8</f>
        <v>15264000</v>
      </c>
      <c r="I8" s="308"/>
      <c r="J8" s="308"/>
      <c r="K8" s="312">
        <v>0</v>
      </c>
      <c r="L8" s="341">
        <v>0</v>
      </c>
      <c r="M8" s="71" t="s">
        <v>154</v>
      </c>
      <c r="N8" s="72"/>
      <c r="O8" s="73"/>
      <c r="P8" s="74"/>
      <c r="Q8" s="74"/>
      <c r="R8" s="74"/>
      <c r="S8" s="74"/>
      <c r="T8" s="74"/>
      <c r="U8" s="74"/>
      <c r="V8" s="74"/>
      <c r="W8" s="74"/>
      <c r="X8" s="75">
        <f>SUM(X9:X10)</f>
        <v>15264000</v>
      </c>
    </row>
    <row r="9" spans="1:24" s="4" customFormat="1" ht="19.5" customHeight="1">
      <c r="A9" s="292"/>
      <c r="B9" s="302"/>
      <c r="C9" s="298"/>
      <c r="D9" s="306"/>
      <c r="E9" s="306"/>
      <c r="F9" s="306"/>
      <c r="G9" s="306"/>
      <c r="H9" s="309"/>
      <c r="I9" s="309"/>
      <c r="J9" s="336"/>
      <c r="K9" s="312"/>
      <c r="L9" s="341"/>
      <c r="M9" s="86" t="s">
        <v>153</v>
      </c>
      <c r="N9" s="319">
        <v>1272000</v>
      </c>
      <c r="O9" s="319"/>
      <c r="P9" s="319"/>
      <c r="Q9" s="319"/>
      <c r="R9" s="319"/>
      <c r="S9" s="77" t="s">
        <v>1</v>
      </c>
      <c r="T9" s="78">
        <v>6</v>
      </c>
      <c r="U9" s="77" t="s">
        <v>30</v>
      </c>
      <c r="V9" s="77" t="s">
        <v>1</v>
      </c>
      <c r="W9" s="78" t="s">
        <v>34</v>
      </c>
      <c r="X9" s="79">
        <f>N9*T9</f>
        <v>7632000</v>
      </c>
    </row>
    <row r="10" spans="1:24" s="4" customFormat="1" ht="19.5" customHeight="1">
      <c r="A10" s="292"/>
      <c r="B10" s="302"/>
      <c r="C10" s="298"/>
      <c r="D10" s="306"/>
      <c r="E10" s="306"/>
      <c r="F10" s="306"/>
      <c r="G10" s="306"/>
      <c r="H10" s="310"/>
      <c r="I10" s="310"/>
      <c r="J10" s="337"/>
      <c r="K10" s="312"/>
      <c r="L10" s="341"/>
      <c r="M10" s="87" t="s">
        <v>153</v>
      </c>
      <c r="N10" s="342">
        <v>1272000</v>
      </c>
      <c r="O10" s="342"/>
      <c r="P10" s="342"/>
      <c r="Q10" s="342"/>
      <c r="R10" s="342"/>
      <c r="S10" s="123" t="s">
        <v>1</v>
      </c>
      <c r="T10" s="80">
        <v>6</v>
      </c>
      <c r="U10" s="123" t="s">
        <v>30</v>
      </c>
      <c r="V10" s="123" t="s">
        <v>1</v>
      </c>
      <c r="W10" s="80" t="s">
        <v>34</v>
      </c>
      <c r="X10" s="81">
        <f>N10*T10</f>
        <v>7632000</v>
      </c>
    </row>
    <row r="11" spans="1:24" s="4" customFormat="1" ht="19.5" customHeight="1">
      <c r="A11" s="292"/>
      <c r="B11" s="302"/>
      <c r="C11" s="298" t="s">
        <v>155</v>
      </c>
      <c r="D11" s="307">
        <v>6720000</v>
      </c>
      <c r="E11" s="307">
        <f>X11</f>
        <v>7250400</v>
      </c>
      <c r="F11" s="307">
        <f>E11-D11</f>
        <v>530400</v>
      </c>
      <c r="G11" s="305">
        <f>F11/D11</f>
        <v>0.07892857142857143</v>
      </c>
      <c r="H11" s="312">
        <f>X11</f>
        <v>7250400</v>
      </c>
      <c r="I11" s="308"/>
      <c r="J11" s="308"/>
      <c r="K11" s="312">
        <v>0</v>
      </c>
      <c r="L11" s="341">
        <v>0</v>
      </c>
      <c r="M11" s="82" t="s">
        <v>155</v>
      </c>
      <c r="N11" s="83"/>
      <c r="O11" s="83"/>
      <c r="P11" s="83"/>
      <c r="Q11" s="83"/>
      <c r="R11" s="83"/>
      <c r="S11" s="84"/>
      <c r="T11" s="85"/>
      <c r="U11" s="84"/>
      <c r="V11" s="84"/>
      <c r="W11" s="85"/>
      <c r="X11" s="75">
        <f>SUM(X12:X15)</f>
        <v>7250400</v>
      </c>
    </row>
    <row r="12" spans="1:25" s="4" customFormat="1" ht="19.5" customHeight="1">
      <c r="A12" s="292"/>
      <c r="B12" s="302"/>
      <c r="C12" s="298"/>
      <c r="D12" s="306"/>
      <c r="E12" s="306"/>
      <c r="F12" s="306"/>
      <c r="G12" s="306"/>
      <c r="H12" s="312"/>
      <c r="I12" s="309"/>
      <c r="J12" s="336"/>
      <c r="K12" s="312"/>
      <c r="L12" s="341"/>
      <c r="M12" s="339" t="s">
        <v>35</v>
      </c>
      <c r="N12" s="319">
        <f>N9</f>
        <v>1272000</v>
      </c>
      <c r="O12" s="319"/>
      <c r="P12" s="319"/>
      <c r="Q12" s="319"/>
      <c r="R12" s="319"/>
      <c r="S12" s="77" t="s">
        <v>1</v>
      </c>
      <c r="T12" s="78">
        <v>85</v>
      </c>
      <c r="U12" s="77" t="s">
        <v>36</v>
      </c>
      <c r="V12" s="77" t="s">
        <v>1</v>
      </c>
      <c r="W12" s="78" t="s">
        <v>104</v>
      </c>
      <c r="X12" s="79">
        <f>N12*T12%</f>
        <v>1081200</v>
      </c>
      <c r="Y12" s="200">
        <f>X12+X13</f>
        <v>2162400</v>
      </c>
    </row>
    <row r="13" spans="1:24" s="4" customFormat="1" ht="19.5" customHeight="1">
      <c r="A13" s="292"/>
      <c r="B13" s="302"/>
      <c r="C13" s="298"/>
      <c r="D13" s="306"/>
      <c r="E13" s="306"/>
      <c r="F13" s="306"/>
      <c r="G13" s="306"/>
      <c r="H13" s="312"/>
      <c r="I13" s="309"/>
      <c r="J13" s="336"/>
      <c r="K13" s="312"/>
      <c r="L13" s="341"/>
      <c r="M13" s="339"/>
      <c r="N13" s="319">
        <f>N10</f>
        <v>1272000</v>
      </c>
      <c r="O13" s="319"/>
      <c r="P13" s="319"/>
      <c r="Q13" s="319"/>
      <c r="R13" s="319"/>
      <c r="S13" s="77" t="s">
        <v>1</v>
      </c>
      <c r="T13" s="78">
        <v>85</v>
      </c>
      <c r="U13" s="77" t="s">
        <v>36</v>
      </c>
      <c r="V13" s="77" t="s">
        <v>1</v>
      </c>
      <c r="W13" s="78" t="s">
        <v>104</v>
      </c>
      <c r="X13" s="79">
        <f>N13*T13%</f>
        <v>1081200</v>
      </c>
    </row>
    <row r="14" spans="1:25" s="4" customFormat="1" ht="19.5" customHeight="1">
      <c r="A14" s="292"/>
      <c r="B14" s="302"/>
      <c r="C14" s="298"/>
      <c r="D14" s="306"/>
      <c r="E14" s="306"/>
      <c r="F14" s="306"/>
      <c r="G14" s="306"/>
      <c r="H14" s="312"/>
      <c r="I14" s="309"/>
      <c r="J14" s="336"/>
      <c r="K14" s="312"/>
      <c r="L14" s="341"/>
      <c r="M14" s="339" t="s">
        <v>37</v>
      </c>
      <c r="N14" s="319">
        <f>N9</f>
        <v>1272000</v>
      </c>
      <c r="O14" s="319"/>
      <c r="P14" s="319"/>
      <c r="Q14" s="319"/>
      <c r="R14" s="319"/>
      <c r="S14" s="77" t="s">
        <v>1</v>
      </c>
      <c r="T14" s="78">
        <v>200</v>
      </c>
      <c r="U14" s="77" t="s">
        <v>36</v>
      </c>
      <c r="V14" s="77" t="s">
        <v>1</v>
      </c>
      <c r="W14" s="78" t="s">
        <v>34</v>
      </c>
      <c r="X14" s="79">
        <f>N14*T14%</f>
        <v>2544000</v>
      </c>
      <c r="Y14" s="200">
        <f>X14+X15</f>
        <v>5088000</v>
      </c>
    </row>
    <row r="15" spans="1:24" s="4" customFormat="1" ht="19.5" customHeight="1">
      <c r="A15" s="292"/>
      <c r="B15" s="302"/>
      <c r="C15" s="298"/>
      <c r="D15" s="306"/>
      <c r="E15" s="306"/>
      <c r="F15" s="306"/>
      <c r="G15" s="306"/>
      <c r="H15" s="312"/>
      <c r="I15" s="310"/>
      <c r="J15" s="337"/>
      <c r="K15" s="312"/>
      <c r="L15" s="341"/>
      <c r="M15" s="340"/>
      <c r="N15" s="319">
        <f>N10</f>
        <v>1272000</v>
      </c>
      <c r="O15" s="319"/>
      <c r="P15" s="319"/>
      <c r="Q15" s="319"/>
      <c r="R15" s="319"/>
      <c r="S15" s="123" t="s">
        <v>1</v>
      </c>
      <c r="T15" s="80">
        <v>200</v>
      </c>
      <c r="U15" s="123" t="s">
        <v>36</v>
      </c>
      <c r="V15" s="123" t="s">
        <v>1</v>
      </c>
      <c r="W15" s="80" t="s">
        <v>34</v>
      </c>
      <c r="X15" s="79">
        <f>N15*200%</f>
        <v>2544000</v>
      </c>
    </row>
    <row r="16" spans="1:24" s="4" customFormat="1" ht="19.5" customHeight="1">
      <c r="A16" s="292"/>
      <c r="B16" s="302"/>
      <c r="C16" s="298" t="s">
        <v>38</v>
      </c>
      <c r="D16" s="307">
        <v>7280000</v>
      </c>
      <c r="E16" s="307">
        <f>X16</f>
        <v>9051200</v>
      </c>
      <c r="F16" s="307">
        <f>E16-D16</f>
        <v>1771200</v>
      </c>
      <c r="G16" s="305">
        <f>F16/D16</f>
        <v>0.2432967032967033</v>
      </c>
      <c r="H16" s="312">
        <f>X16</f>
        <v>9051200</v>
      </c>
      <c r="I16" s="308"/>
      <c r="J16" s="308"/>
      <c r="K16" s="312">
        <v>0</v>
      </c>
      <c r="L16" s="341">
        <v>0</v>
      </c>
      <c r="M16" s="82" t="s">
        <v>38</v>
      </c>
      <c r="N16" s="83"/>
      <c r="O16" s="83"/>
      <c r="P16" s="83"/>
      <c r="Q16" s="83"/>
      <c r="R16" s="83"/>
      <c r="S16" s="84"/>
      <c r="T16" s="85"/>
      <c r="U16" s="84"/>
      <c r="V16" s="84"/>
      <c r="W16" s="85"/>
      <c r="X16" s="75">
        <f>SUM(X17:X26)</f>
        <v>9051200</v>
      </c>
    </row>
    <row r="17" spans="1:25" s="4" customFormat="1" ht="19.5" customHeight="1">
      <c r="A17" s="292"/>
      <c r="B17" s="302"/>
      <c r="C17" s="298"/>
      <c r="D17" s="306"/>
      <c r="E17" s="306"/>
      <c r="F17" s="306"/>
      <c r="G17" s="306"/>
      <c r="H17" s="312"/>
      <c r="I17" s="309"/>
      <c r="J17" s="336"/>
      <c r="K17" s="312"/>
      <c r="L17" s="341"/>
      <c r="M17" s="214" t="s">
        <v>117</v>
      </c>
      <c r="N17" s="319">
        <f>N9</f>
        <v>1272000</v>
      </c>
      <c r="O17" s="319"/>
      <c r="P17" s="319"/>
      <c r="Q17" s="319"/>
      <c r="R17" s="319"/>
      <c r="S17" s="77" t="s">
        <v>1</v>
      </c>
      <c r="T17" s="78">
        <v>10</v>
      </c>
      <c r="U17" s="77" t="s">
        <v>36</v>
      </c>
      <c r="V17" s="77" t="s">
        <v>1</v>
      </c>
      <c r="W17" s="78" t="s">
        <v>115</v>
      </c>
      <c r="X17" s="88">
        <f>N17*10%*12</f>
        <v>1526400</v>
      </c>
      <c r="Y17" s="200"/>
    </row>
    <row r="18" spans="1:24" s="4" customFormat="1" ht="19.5" customHeight="1">
      <c r="A18" s="292"/>
      <c r="B18" s="302"/>
      <c r="C18" s="298"/>
      <c r="D18" s="306"/>
      <c r="E18" s="306"/>
      <c r="F18" s="306"/>
      <c r="G18" s="306"/>
      <c r="H18" s="312"/>
      <c r="I18" s="309"/>
      <c r="J18" s="336"/>
      <c r="K18" s="312"/>
      <c r="L18" s="341"/>
      <c r="M18" s="86" t="s">
        <v>114</v>
      </c>
      <c r="N18" s="319">
        <v>60000</v>
      </c>
      <c r="O18" s="319"/>
      <c r="P18" s="319"/>
      <c r="Q18" s="319"/>
      <c r="R18" s="319"/>
      <c r="S18" s="77" t="s">
        <v>1</v>
      </c>
      <c r="T18" s="78">
        <v>12</v>
      </c>
      <c r="U18" s="77" t="s">
        <v>30</v>
      </c>
      <c r="V18" s="77" t="s">
        <v>1</v>
      </c>
      <c r="W18" s="78" t="s">
        <v>34</v>
      </c>
      <c r="X18" s="79">
        <f>N18*T18</f>
        <v>720000</v>
      </c>
    </row>
    <row r="19" spans="1:24" s="4" customFormat="1" ht="19.5" customHeight="1">
      <c r="A19" s="292"/>
      <c r="B19" s="302"/>
      <c r="C19" s="298"/>
      <c r="D19" s="306"/>
      <c r="E19" s="306"/>
      <c r="F19" s="306"/>
      <c r="G19" s="306"/>
      <c r="H19" s="312"/>
      <c r="I19" s="309"/>
      <c r="J19" s="336"/>
      <c r="K19" s="312"/>
      <c r="L19" s="341"/>
      <c r="M19" s="86" t="s">
        <v>39</v>
      </c>
      <c r="N19" s="319">
        <v>50000</v>
      </c>
      <c r="O19" s="319"/>
      <c r="P19" s="319"/>
      <c r="Q19" s="319"/>
      <c r="R19" s="319"/>
      <c r="S19" s="77" t="s">
        <v>1</v>
      </c>
      <c r="T19" s="78">
        <v>12</v>
      </c>
      <c r="U19" s="77" t="s">
        <v>30</v>
      </c>
      <c r="V19" s="77" t="s">
        <v>1</v>
      </c>
      <c r="W19" s="78" t="s">
        <v>34</v>
      </c>
      <c r="X19" s="79">
        <f>N19*T19</f>
        <v>600000</v>
      </c>
    </row>
    <row r="20" spans="1:24" s="4" customFormat="1" ht="19.5" customHeight="1">
      <c r="A20" s="292"/>
      <c r="B20" s="302"/>
      <c r="C20" s="298"/>
      <c r="D20" s="306"/>
      <c r="E20" s="306"/>
      <c r="F20" s="306"/>
      <c r="G20" s="306"/>
      <c r="H20" s="312"/>
      <c r="I20" s="309"/>
      <c r="J20" s="336"/>
      <c r="K20" s="312"/>
      <c r="L20" s="341"/>
      <c r="M20" s="86" t="s">
        <v>105</v>
      </c>
      <c r="N20" s="319">
        <f>N9</f>
        <v>1272000</v>
      </c>
      <c r="O20" s="319"/>
      <c r="P20" s="319"/>
      <c r="Q20" s="319"/>
      <c r="R20" s="319"/>
      <c r="S20" s="77" t="s">
        <v>1</v>
      </c>
      <c r="T20" s="78">
        <v>50</v>
      </c>
      <c r="U20" s="77" t="s">
        <v>36</v>
      </c>
      <c r="V20" s="77" t="s">
        <v>1</v>
      </c>
      <c r="W20" s="78" t="s">
        <v>106</v>
      </c>
      <c r="X20" s="79">
        <f>N20*50%</f>
        <v>636000</v>
      </c>
    </row>
    <row r="21" spans="1:25" s="4" customFormat="1" ht="19.5" customHeight="1">
      <c r="A21" s="292"/>
      <c r="B21" s="302"/>
      <c r="C21" s="298"/>
      <c r="D21" s="306"/>
      <c r="E21" s="306"/>
      <c r="F21" s="306"/>
      <c r="G21" s="306"/>
      <c r="H21" s="312"/>
      <c r="I21" s="309"/>
      <c r="J21" s="336"/>
      <c r="K21" s="312"/>
      <c r="L21" s="341"/>
      <c r="M21" s="339" t="s">
        <v>42</v>
      </c>
      <c r="N21" s="319">
        <f>N9</f>
        <v>1272000</v>
      </c>
      <c r="O21" s="319"/>
      <c r="P21" s="319"/>
      <c r="Q21" s="319"/>
      <c r="R21" s="319"/>
      <c r="S21" s="77" t="s">
        <v>1</v>
      </c>
      <c r="T21" s="78">
        <v>50</v>
      </c>
      <c r="U21" s="77" t="s">
        <v>36</v>
      </c>
      <c r="V21" s="77" t="s">
        <v>1</v>
      </c>
      <c r="W21" s="78" t="s">
        <v>41</v>
      </c>
      <c r="X21" s="79">
        <f>N21*50%*1</f>
        <v>636000</v>
      </c>
      <c r="Y21" s="200">
        <f>X21+X22</f>
        <v>1272000</v>
      </c>
    </row>
    <row r="22" spans="1:24" s="4" customFormat="1" ht="19.5" customHeight="1">
      <c r="A22" s="292"/>
      <c r="B22" s="302"/>
      <c r="C22" s="298"/>
      <c r="D22" s="306"/>
      <c r="E22" s="306"/>
      <c r="F22" s="306"/>
      <c r="G22" s="306"/>
      <c r="H22" s="312"/>
      <c r="I22" s="309"/>
      <c r="J22" s="336"/>
      <c r="K22" s="312"/>
      <c r="L22" s="341"/>
      <c r="M22" s="339"/>
      <c r="N22" s="319">
        <f>N10</f>
        <v>1272000</v>
      </c>
      <c r="O22" s="319"/>
      <c r="P22" s="319"/>
      <c r="Q22" s="319"/>
      <c r="R22" s="319"/>
      <c r="S22" s="77" t="s">
        <v>1</v>
      </c>
      <c r="T22" s="78">
        <v>50</v>
      </c>
      <c r="U22" s="77" t="s">
        <v>36</v>
      </c>
      <c r="V22" s="77" t="s">
        <v>1</v>
      </c>
      <c r="W22" s="78" t="s">
        <v>41</v>
      </c>
      <c r="X22" s="79">
        <f>N22*50%*1</f>
        <v>636000</v>
      </c>
    </row>
    <row r="23" spans="1:24" s="4" customFormat="1" ht="19.5" customHeight="1">
      <c r="A23" s="292"/>
      <c r="B23" s="302"/>
      <c r="C23" s="298"/>
      <c r="D23" s="306"/>
      <c r="E23" s="306"/>
      <c r="F23" s="306"/>
      <c r="G23" s="306"/>
      <c r="H23" s="312"/>
      <c r="I23" s="309"/>
      <c r="J23" s="336"/>
      <c r="K23" s="312"/>
      <c r="L23" s="341"/>
      <c r="M23" s="86" t="s">
        <v>93</v>
      </c>
      <c r="N23" s="319">
        <v>70000</v>
      </c>
      <c r="O23" s="319"/>
      <c r="P23" s="319"/>
      <c r="Q23" s="319"/>
      <c r="R23" s="319"/>
      <c r="S23" s="77" t="s">
        <v>1</v>
      </c>
      <c r="T23" s="78">
        <v>12</v>
      </c>
      <c r="U23" s="77" t="s">
        <v>30</v>
      </c>
      <c r="V23" s="77" t="s">
        <v>1</v>
      </c>
      <c r="W23" s="78" t="s">
        <v>34</v>
      </c>
      <c r="X23" s="79">
        <f>N23*T23</f>
        <v>840000</v>
      </c>
    </row>
    <row r="24" spans="1:24" s="4" customFormat="1" ht="19.5" customHeight="1">
      <c r="A24" s="292"/>
      <c r="B24" s="302"/>
      <c r="C24" s="298"/>
      <c r="D24" s="306"/>
      <c r="E24" s="306"/>
      <c r="F24" s="306"/>
      <c r="G24" s="306"/>
      <c r="H24" s="312"/>
      <c r="I24" s="309"/>
      <c r="J24" s="336"/>
      <c r="K24" s="312"/>
      <c r="L24" s="341"/>
      <c r="M24" s="86" t="s">
        <v>43</v>
      </c>
      <c r="N24" s="319">
        <v>162500</v>
      </c>
      <c r="O24" s="319"/>
      <c r="P24" s="319"/>
      <c r="Q24" s="319"/>
      <c r="R24" s="319"/>
      <c r="S24" s="77" t="s">
        <v>1</v>
      </c>
      <c r="T24" s="78">
        <v>12</v>
      </c>
      <c r="U24" s="77" t="s">
        <v>30</v>
      </c>
      <c r="V24" s="77" t="s">
        <v>1</v>
      </c>
      <c r="W24" s="78" t="s">
        <v>34</v>
      </c>
      <c r="X24" s="79">
        <f>N24*T24</f>
        <v>1950000</v>
      </c>
    </row>
    <row r="25" spans="1:24" s="4" customFormat="1" ht="19.5" customHeight="1">
      <c r="A25" s="292"/>
      <c r="B25" s="302"/>
      <c r="C25" s="298"/>
      <c r="D25" s="306"/>
      <c r="E25" s="306"/>
      <c r="F25" s="306"/>
      <c r="G25" s="306"/>
      <c r="H25" s="312"/>
      <c r="I25" s="309"/>
      <c r="J25" s="336"/>
      <c r="K25" s="312"/>
      <c r="L25" s="341"/>
      <c r="M25" s="86" t="s">
        <v>116</v>
      </c>
      <c r="N25" s="319"/>
      <c r="O25" s="319"/>
      <c r="P25" s="319"/>
      <c r="Q25" s="319"/>
      <c r="R25" s="319"/>
      <c r="S25" s="77" t="s">
        <v>1</v>
      </c>
      <c r="T25" s="78" t="s">
        <v>118</v>
      </c>
      <c r="U25" s="77" t="s">
        <v>1</v>
      </c>
      <c r="V25" s="77">
        <v>1.5</v>
      </c>
      <c r="W25" s="78"/>
      <c r="X25" s="79">
        <v>1146800</v>
      </c>
    </row>
    <row r="26" spans="1:24" s="4" customFormat="1" ht="19.5" customHeight="1">
      <c r="A26" s="292"/>
      <c r="B26" s="302"/>
      <c r="C26" s="298"/>
      <c r="D26" s="306"/>
      <c r="E26" s="306"/>
      <c r="F26" s="306"/>
      <c r="G26" s="306"/>
      <c r="H26" s="312"/>
      <c r="I26" s="310"/>
      <c r="J26" s="337"/>
      <c r="K26" s="312"/>
      <c r="L26" s="341"/>
      <c r="M26" s="87" t="s">
        <v>40</v>
      </c>
      <c r="N26" s="342">
        <v>30000</v>
      </c>
      <c r="O26" s="342"/>
      <c r="P26" s="342"/>
      <c r="Q26" s="342"/>
      <c r="R26" s="342"/>
      <c r="S26" s="123" t="s">
        <v>1</v>
      </c>
      <c r="T26" s="80">
        <v>12</v>
      </c>
      <c r="U26" s="123" t="s">
        <v>30</v>
      </c>
      <c r="V26" s="123" t="s">
        <v>1</v>
      </c>
      <c r="W26" s="80" t="s">
        <v>34</v>
      </c>
      <c r="X26" s="81">
        <f>N26*T26</f>
        <v>360000</v>
      </c>
    </row>
    <row r="27" spans="1:24" s="4" customFormat="1" ht="19.5" customHeight="1">
      <c r="A27" s="293"/>
      <c r="B27" s="314"/>
      <c r="C27" s="95" t="s">
        <v>44</v>
      </c>
      <c r="D27" s="34">
        <v>2366700</v>
      </c>
      <c r="E27" s="34">
        <f>X27</f>
        <v>2630520</v>
      </c>
      <c r="F27" s="34">
        <f>E27-D27</f>
        <v>263820</v>
      </c>
      <c r="G27" s="96">
        <f>F27/D27</f>
        <v>0.11147166941310686</v>
      </c>
      <c r="H27" s="97">
        <f>X27</f>
        <v>2630520</v>
      </c>
      <c r="I27" s="97"/>
      <c r="J27" s="97"/>
      <c r="K27" s="97">
        <v>0</v>
      </c>
      <c r="L27" s="97">
        <v>0</v>
      </c>
      <c r="M27" s="148" t="s">
        <v>44</v>
      </c>
      <c r="N27" s="354">
        <f>X8+X11+X16</f>
        <v>31565600</v>
      </c>
      <c r="O27" s="354"/>
      <c r="P27" s="354"/>
      <c r="Q27" s="354"/>
      <c r="R27" s="354"/>
      <c r="S27" s="131" t="s">
        <v>1</v>
      </c>
      <c r="T27" s="353">
        <v>0.08333333333333333</v>
      </c>
      <c r="U27" s="353"/>
      <c r="V27" s="353"/>
      <c r="W27" s="131"/>
      <c r="X27" s="132">
        <v>2630520</v>
      </c>
    </row>
    <row r="28" spans="1:24" s="4" customFormat="1" ht="19.5" customHeight="1">
      <c r="A28" s="291" t="s">
        <v>17</v>
      </c>
      <c r="B28" s="316"/>
      <c r="C28" s="338" t="s">
        <v>45</v>
      </c>
      <c r="D28" s="333">
        <v>2349720</v>
      </c>
      <c r="E28" s="333">
        <f>X28</f>
        <v>2710260</v>
      </c>
      <c r="F28" s="333">
        <f>E28-D28</f>
        <v>360540</v>
      </c>
      <c r="G28" s="332">
        <f>F28/D28</f>
        <v>0.15343955875593687</v>
      </c>
      <c r="H28" s="311">
        <f>X28</f>
        <v>2710260</v>
      </c>
      <c r="I28" s="318"/>
      <c r="J28" s="318"/>
      <c r="K28" s="311">
        <v>0</v>
      </c>
      <c r="L28" s="311">
        <v>0</v>
      </c>
      <c r="M28" s="143" t="s">
        <v>45</v>
      </c>
      <c r="N28" s="144"/>
      <c r="O28" s="144"/>
      <c r="P28" s="144"/>
      <c r="Q28" s="144"/>
      <c r="R28" s="144"/>
      <c r="S28" s="145"/>
      <c r="T28" s="146"/>
      <c r="U28" s="146"/>
      <c r="V28" s="146"/>
      <c r="W28" s="145"/>
      <c r="X28" s="147">
        <f>SUM(X29:X32)</f>
        <v>2710260</v>
      </c>
    </row>
    <row r="29" spans="1:24" s="4" customFormat="1" ht="18" customHeight="1">
      <c r="A29" s="292"/>
      <c r="B29" s="302"/>
      <c r="C29" s="298"/>
      <c r="D29" s="306"/>
      <c r="E29" s="306"/>
      <c r="F29" s="306"/>
      <c r="G29" s="306"/>
      <c r="H29" s="312"/>
      <c r="I29" s="309"/>
      <c r="J29" s="309"/>
      <c r="K29" s="312"/>
      <c r="L29" s="312"/>
      <c r="M29" s="89" t="s">
        <v>94</v>
      </c>
      <c r="N29" s="319">
        <f>N27</f>
        <v>31565600</v>
      </c>
      <c r="O29" s="319"/>
      <c r="P29" s="319"/>
      <c r="Q29" s="319"/>
      <c r="R29" s="319"/>
      <c r="S29" s="90" t="s">
        <v>1</v>
      </c>
      <c r="T29" s="351">
        <v>0.029</v>
      </c>
      <c r="U29" s="351"/>
      <c r="V29" s="90"/>
      <c r="W29" s="90"/>
      <c r="X29" s="79">
        <v>915400</v>
      </c>
    </row>
    <row r="30" spans="1:24" s="4" customFormat="1" ht="18" customHeight="1">
      <c r="A30" s="292"/>
      <c r="B30" s="302"/>
      <c r="C30" s="298"/>
      <c r="D30" s="306"/>
      <c r="E30" s="306"/>
      <c r="F30" s="306"/>
      <c r="G30" s="306"/>
      <c r="H30" s="312"/>
      <c r="I30" s="309"/>
      <c r="J30" s="309"/>
      <c r="K30" s="312"/>
      <c r="L30" s="312"/>
      <c r="M30" s="89" t="s">
        <v>46</v>
      </c>
      <c r="N30" s="319">
        <f>N27</f>
        <v>31565600</v>
      </c>
      <c r="O30" s="319"/>
      <c r="P30" s="319"/>
      <c r="Q30" s="319"/>
      <c r="R30" s="319"/>
      <c r="S30" s="90" t="s">
        <v>1</v>
      </c>
      <c r="T30" s="313">
        <v>0.045</v>
      </c>
      <c r="U30" s="313"/>
      <c r="V30" s="90"/>
      <c r="W30" s="90"/>
      <c r="X30" s="79">
        <v>1195120</v>
      </c>
    </row>
    <row r="31" spans="1:24" s="4" customFormat="1" ht="18" customHeight="1">
      <c r="A31" s="292"/>
      <c r="B31" s="302"/>
      <c r="C31" s="298"/>
      <c r="D31" s="306"/>
      <c r="E31" s="306"/>
      <c r="F31" s="306"/>
      <c r="G31" s="306"/>
      <c r="H31" s="312"/>
      <c r="I31" s="309"/>
      <c r="J31" s="309"/>
      <c r="K31" s="312"/>
      <c r="L31" s="312"/>
      <c r="M31" s="89" t="s">
        <v>47</v>
      </c>
      <c r="N31" s="319">
        <f>N27</f>
        <v>31565600</v>
      </c>
      <c r="O31" s="319"/>
      <c r="P31" s="319"/>
      <c r="Q31" s="319"/>
      <c r="R31" s="319"/>
      <c r="S31" s="90" t="s">
        <v>1</v>
      </c>
      <c r="T31" s="313">
        <v>0.0108</v>
      </c>
      <c r="U31" s="313"/>
      <c r="V31" s="90"/>
      <c r="W31" s="90"/>
      <c r="X31" s="79">
        <v>347220</v>
      </c>
    </row>
    <row r="32" spans="1:24" s="4" customFormat="1" ht="18" customHeight="1">
      <c r="A32" s="292"/>
      <c r="B32" s="302"/>
      <c r="C32" s="298"/>
      <c r="D32" s="306"/>
      <c r="E32" s="306"/>
      <c r="F32" s="306"/>
      <c r="G32" s="306"/>
      <c r="H32" s="312"/>
      <c r="I32" s="310"/>
      <c r="J32" s="310"/>
      <c r="K32" s="312"/>
      <c r="L32" s="312"/>
      <c r="M32" s="92" t="s">
        <v>48</v>
      </c>
      <c r="N32" s="342">
        <f>N27</f>
        <v>31565600</v>
      </c>
      <c r="O32" s="342"/>
      <c r="P32" s="342"/>
      <c r="Q32" s="342"/>
      <c r="R32" s="342"/>
      <c r="S32" s="93" t="s">
        <v>1</v>
      </c>
      <c r="T32" s="325">
        <v>0.008</v>
      </c>
      <c r="U32" s="325"/>
      <c r="V32" s="93"/>
      <c r="W32" s="93"/>
      <c r="X32" s="79">
        <v>252520</v>
      </c>
    </row>
    <row r="33" spans="1:24" s="4" customFormat="1" ht="19.5" customHeight="1">
      <c r="A33" s="292"/>
      <c r="B33" s="317"/>
      <c r="C33" s="68" t="s">
        <v>124</v>
      </c>
      <c r="D33" s="215">
        <v>26</v>
      </c>
      <c r="E33" s="29">
        <f aca="true" t="shared" si="0" ref="E33:E40">X33</f>
        <v>50000</v>
      </c>
      <c r="F33" s="29">
        <f aca="true" t="shared" si="1" ref="F33:F40">E33-D33</f>
        <v>49974</v>
      </c>
      <c r="G33" s="69">
        <v>0.019</v>
      </c>
      <c r="H33" s="70">
        <f>X33</f>
        <v>50000</v>
      </c>
      <c r="I33" s="216"/>
      <c r="J33" s="216"/>
      <c r="K33" s="70"/>
      <c r="L33" s="70"/>
      <c r="M33" s="89" t="s">
        <v>156</v>
      </c>
      <c r="N33" s="219"/>
      <c r="O33" s="219"/>
      <c r="P33" s="219"/>
      <c r="Q33" s="219"/>
      <c r="R33" s="219"/>
      <c r="S33" s="93"/>
      <c r="T33" s="218"/>
      <c r="U33" s="217"/>
      <c r="V33" s="90"/>
      <c r="W33" s="90"/>
      <c r="X33" s="110">
        <v>50000</v>
      </c>
    </row>
    <row r="34" spans="1:24" s="4" customFormat="1" ht="19.5" customHeight="1">
      <c r="A34" s="292"/>
      <c r="B34" s="334" t="s">
        <v>49</v>
      </c>
      <c r="C34" s="68" t="s">
        <v>77</v>
      </c>
      <c r="D34" s="29">
        <f>D35</f>
        <v>400000</v>
      </c>
      <c r="E34" s="29">
        <f>E35</f>
        <v>400000</v>
      </c>
      <c r="F34" s="29">
        <f t="shared" si="1"/>
        <v>0</v>
      </c>
      <c r="G34" s="69">
        <f>F34/D34</f>
        <v>0</v>
      </c>
      <c r="H34" s="70">
        <f>H35</f>
        <v>400000</v>
      </c>
      <c r="I34" s="70"/>
      <c r="J34" s="70"/>
      <c r="K34" s="70">
        <v>0</v>
      </c>
      <c r="L34" s="70">
        <f>L35</f>
        <v>0</v>
      </c>
      <c r="M34" s="91"/>
      <c r="N34" s="344"/>
      <c r="O34" s="344"/>
      <c r="P34" s="344"/>
      <c r="Q34" s="344"/>
      <c r="R34" s="107"/>
      <c r="S34" s="108"/>
      <c r="T34" s="107"/>
      <c r="U34" s="74"/>
      <c r="V34" s="74"/>
      <c r="W34" s="74"/>
      <c r="X34" s="138">
        <f>X35</f>
        <v>400000</v>
      </c>
    </row>
    <row r="35" spans="1:24" s="4" customFormat="1" ht="19.5" customHeight="1">
      <c r="A35" s="292"/>
      <c r="B35" s="334"/>
      <c r="C35" s="68" t="s">
        <v>50</v>
      </c>
      <c r="D35" s="29">
        <v>400000</v>
      </c>
      <c r="E35" s="29">
        <f t="shared" si="0"/>
        <v>400000</v>
      </c>
      <c r="F35" s="29">
        <f t="shared" si="1"/>
        <v>0</v>
      </c>
      <c r="G35" s="69">
        <f>F35/D35</f>
        <v>0</v>
      </c>
      <c r="H35" s="70">
        <v>400000</v>
      </c>
      <c r="I35" s="70"/>
      <c r="J35" s="70"/>
      <c r="K35" s="70">
        <v>0</v>
      </c>
      <c r="L35" s="70"/>
      <c r="M35" s="113" t="s">
        <v>50</v>
      </c>
      <c r="N35" s="344"/>
      <c r="O35" s="344"/>
      <c r="P35" s="344"/>
      <c r="Q35" s="344"/>
      <c r="R35" s="107"/>
      <c r="S35" s="108"/>
      <c r="T35" s="107"/>
      <c r="U35" s="109"/>
      <c r="V35" s="109"/>
      <c r="W35" s="109"/>
      <c r="X35" s="139">
        <v>400000</v>
      </c>
    </row>
    <row r="36" spans="1:24" s="4" customFormat="1" ht="19.5" customHeight="1">
      <c r="A36" s="292"/>
      <c r="B36" s="301" t="s">
        <v>51</v>
      </c>
      <c r="C36" s="127" t="s">
        <v>15</v>
      </c>
      <c r="D36" s="133">
        <f>SUM(D37:D41)</f>
        <v>9934422</v>
      </c>
      <c r="E36" s="133">
        <f t="shared" si="0"/>
        <v>10027620</v>
      </c>
      <c r="F36" s="133">
        <f t="shared" si="1"/>
        <v>93198</v>
      </c>
      <c r="G36" s="134">
        <f>F36/D36</f>
        <v>0.009381320825710847</v>
      </c>
      <c r="H36" s="135">
        <f>SUM(H37:H41)</f>
        <v>10027620</v>
      </c>
      <c r="I36" s="135">
        <f>SUM(I37:I41)</f>
        <v>0</v>
      </c>
      <c r="J36" s="135">
        <f>SUM(J37:J41)</f>
        <v>0</v>
      </c>
      <c r="K36" s="135">
        <f>SUM(K37:K41)</f>
        <v>0</v>
      </c>
      <c r="L36" s="135">
        <f>SUM(L37:L41)</f>
        <v>0</v>
      </c>
      <c r="M36" s="87" t="s">
        <v>51</v>
      </c>
      <c r="N36" s="136"/>
      <c r="O36" s="137"/>
      <c r="P36" s="93"/>
      <c r="Q36" s="93"/>
      <c r="R36" s="93"/>
      <c r="S36" s="93"/>
      <c r="T36" s="93"/>
      <c r="U36" s="93"/>
      <c r="V36" s="93"/>
      <c r="W36" s="93"/>
      <c r="X36" s="81">
        <f>SUM(X37:X41)</f>
        <v>10027620</v>
      </c>
    </row>
    <row r="37" spans="1:27" s="4" customFormat="1" ht="19.5" customHeight="1">
      <c r="A37" s="292"/>
      <c r="B37" s="302"/>
      <c r="C37" s="68" t="s">
        <v>52</v>
      </c>
      <c r="D37" s="29">
        <v>1319972</v>
      </c>
      <c r="E37" s="29">
        <f t="shared" si="0"/>
        <v>1320970</v>
      </c>
      <c r="F37" s="29">
        <f t="shared" si="1"/>
        <v>998</v>
      </c>
      <c r="G37" s="69">
        <f>F37/D37</f>
        <v>0.0007560766440500253</v>
      </c>
      <c r="H37" s="70">
        <f>X37</f>
        <v>1320970</v>
      </c>
      <c r="I37" s="70"/>
      <c r="J37" s="70"/>
      <c r="K37" s="70">
        <v>0</v>
      </c>
      <c r="L37" s="70"/>
      <c r="M37" s="113" t="s">
        <v>53</v>
      </c>
      <c r="N37" s="344">
        <v>110000</v>
      </c>
      <c r="O37" s="344"/>
      <c r="P37" s="344"/>
      <c r="Q37" s="344"/>
      <c r="R37" s="107" t="s">
        <v>1</v>
      </c>
      <c r="S37" s="108">
        <v>12</v>
      </c>
      <c r="T37" s="107" t="s">
        <v>107</v>
      </c>
      <c r="U37" s="109"/>
      <c r="V37" s="109"/>
      <c r="W37" s="109"/>
      <c r="X37" s="110">
        <v>1320970</v>
      </c>
      <c r="Y37" s="199">
        <v>1338972</v>
      </c>
      <c r="Z37" s="199">
        <v>1000</v>
      </c>
      <c r="AA37" s="199">
        <f>SUM(Y37:Z37)</f>
        <v>1339972</v>
      </c>
    </row>
    <row r="38" spans="1:27" s="4" customFormat="1" ht="19.5" customHeight="1">
      <c r="A38" s="292"/>
      <c r="B38" s="302"/>
      <c r="C38" s="68" t="s">
        <v>54</v>
      </c>
      <c r="D38" s="29">
        <v>1800000</v>
      </c>
      <c r="E38" s="29">
        <f t="shared" si="0"/>
        <v>1800000</v>
      </c>
      <c r="F38" s="29">
        <f t="shared" si="1"/>
        <v>0</v>
      </c>
      <c r="G38" s="69">
        <f>F38/D38*100%</f>
        <v>0</v>
      </c>
      <c r="H38" s="70">
        <f>X38</f>
        <v>1800000</v>
      </c>
      <c r="I38" s="70"/>
      <c r="J38" s="70"/>
      <c r="K38" s="70">
        <v>0</v>
      </c>
      <c r="L38" s="70"/>
      <c r="M38" s="113" t="s">
        <v>157</v>
      </c>
      <c r="N38" s="344">
        <v>150000</v>
      </c>
      <c r="O38" s="344"/>
      <c r="P38" s="344"/>
      <c r="Q38" s="344"/>
      <c r="R38" s="107" t="s">
        <v>1</v>
      </c>
      <c r="S38" s="108">
        <v>12</v>
      </c>
      <c r="T38" s="107" t="s">
        <v>30</v>
      </c>
      <c r="U38" s="109"/>
      <c r="V38" s="109"/>
      <c r="W38" s="109"/>
      <c r="X38" s="110">
        <f>N38*S38</f>
        <v>1800000</v>
      </c>
      <c r="Y38" s="199">
        <v>1792460</v>
      </c>
      <c r="Z38" s="199">
        <v>7540</v>
      </c>
      <c r="AA38" s="199">
        <f>SUM(Y38:Z38)</f>
        <v>1800000</v>
      </c>
    </row>
    <row r="39" spans="1:27" s="4" customFormat="1" ht="19.5" customHeight="1">
      <c r="A39" s="292"/>
      <c r="B39" s="302"/>
      <c r="C39" s="68" t="s">
        <v>55</v>
      </c>
      <c r="D39" s="29">
        <v>2438650</v>
      </c>
      <c r="E39" s="29">
        <f t="shared" si="0"/>
        <v>2438650</v>
      </c>
      <c r="F39" s="29">
        <f t="shared" si="1"/>
        <v>0</v>
      </c>
      <c r="G39" s="69">
        <f>F39/D39*100%</f>
        <v>0</v>
      </c>
      <c r="H39" s="70">
        <f>X39</f>
        <v>2438650</v>
      </c>
      <c r="I39" s="70"/>
      <c r="J39" s="70"/>
      <c r="K39" s="70"/>
      <c r="L39" s="70">
        <v>0</v>
      </c>
      <c r="M39" s="113" t="s">
        <v>119</v>
      </c>
      <c r="N39" s="344"/>
      <c r="O39" s="344"/>
      <c r="P39" s="344"/>
      <c r="Q39" s="344"/>
      <c r="R39" s="107"/>
      <c r="S39" s="108"/>
      <c r="T39" s="107"/>
      <c r="U39" s="109"/>
      <c r="V39" s="109"/>
      <c r="W39" s="109"/>
      <c r="X39" s="110">
        <v>2438650</v>
      </c>
      <c r="Y39" s="199"/>
      <c r="Z39" s="199"/>
      <c r="AA39" s="199"/>
    </row>
    <row r="40" spans="1:24" s="4" customFormat="1" ht="19.5" customHeight="1">
      <c r="A40" s="292"/>
      <c r="B40" s="302"/>
      <c r="C40" s="68" t="s">
        <v>56</v>
      </c>
      <c r="D40" s="29">
        <v>4318000</v>
      </c>
      <c r="E40" s="29">
        <f t="shared" si="0"/>
        <v>4318000</v>
      </c>
      <c r="F40" s="29">
        <f t="shared" si="1"/>
        <v>0</v>
      </c>
      <c r="G40" s="69">
        <f>F40/D40*100%</f>
        <v>0</v>
      </c>
      <c r="H40" s="70">
        <f>X40</f>
        <v>4318000</v>
      </c>
      <c r="I40" s="70"/>
      <c r="J40" s="70"/>
      <c r="K40" s="70">
        <v>0</v>
      </c>
      <c r="L40" s="70"/>
      <c r="M40" s="113" t="s">
        <v>57</v>
      </c>
      <c r="N40" s="344">
        <v>359830</v>
      </c>
      <c r="O40" s="344"/>
      <c r="P40" s="344"/>
      <c r="Q40" s="344"/>
      <c r="R40" s="107" t="s">
        <v>1</v>
      </c>
      <c r="S40" s="108">
        <v>12</v>
      </c>
      <c r="T40" s="107" t="s">
        <v>108</v>
      </c>
      <c r="U40" s="109"/>
      <c r="V40" s="109"/>
      <c r="W40" s="109"/>
      <c r="X40" s="110">
        <v>4318000</v>
      </c>
    </row>
    <row r="41" spans="1:24" s="4" customFormat="1" ht="19.5" customHeight="1">
      <c r="A41" s="303"/>
      <c r="B41" s="304"/>
      <c r="C41" s="127" t="s">
        <v>125</v>
      </c>
      <c r="D41" s="133">
        <v>57800</v>
      </c>
      <c r="E41" s="133">
        <f>X41</f>
        <v>150000</v>
      </c>
      <c r="F41" s="133">
        <f>E41-D41</f>
        <v>92200</v>
      </c>
      <c r="G41" s="134">
        <f aca="true" t="shared" si="2" ref="G41:G49">F41/D41</f>
        <v>1.5951557093425606</v>
      </c>
      <c r="H41" s="135">
        <f>X41</f>
        <v>150000</v>
      </c>
      <c r="I41" s="135">
        <v>0</v>
      </c>
      <c r="J41" s="135"/>
      <c r="K41" s="135"/>
      <c r="L41" s="135"/>
      <c r="M41" s="87" t="s">
        <v>158</v>
      </c>
      <c r="N41" s="219"/>
      <c r="O41" s="219"/>
      <c r="P41" s="219"/>
      <c r="Q41" s="219"/>
      <c r="R41" s="123"/>
      <c r="S41" s="80"/>
      <c r="T41" s="123"/>
      <c r="U41" s="93"/>
      <c r="V41" s="93"/>
      <c r="W41" s="93"/>
      <c r="X41" s="81">
        <v>150000</v>
      </c>
    </row>
    <row r="42" spans="1:24" s="4" customFormat="1" ht="19.5" customHeight="1">
      <c r="A42" s="294" t="s">
        <v>19</v>
      </c>
      <c r="B42" s="300" t="s">
        <v>14</v>
      </c>
      <c r="C42" s="300"/>
      <c r="D42" s="157">
        <f>D43</f>
        <v>64128108</v>
      </c>
      <c r="E42" s="157">
        <f>E43</f>
        <v>83060000</v>
      </c>
      <c r="F42" s="157">
        <f>F43</f>
        <v>18931892</v>
      </c>
      <c r="G42" s="158">
        <f t="shared" si="2"/>
        <v>0.295219874567327</v>
      </c>
      <c r="H42" s="159">
        <f>H43</f>
        <v>3060000</v>
      </c>
      <c r="I42" s="159">
        <f>I43</f>
        <v>80000000</v>
      </c>
      <c r="J42" s="159">
        <f>J43+J44+J45+J46+J47</f>
        <v>0</v>
      </c>
      <c r="K42" s="159">
        <f>K43+K44+K45+K46+K47</f>
        <v>0</v>
      </c>
      <c r="L42" s="159">
        <f>L43+L44+L45+L46+L47</f>
        <v>0</v>
      </c>
      <c r="M42" s="160"/>
      <c r="N42" s="161"/>
      <c r="O42" s="162"/>
      <c r="P42" s="163"/>
      <c r="Q42" s="163"/>
      <c r="R42" s="163"/>
      <c r="S42" s="163"/>
      <c r="T42" s="163"/>
      <c r="U42" s="163"/>
      <c r="V42" s="163"/>
      <c r="W42" s="163"/>
      <c r="X42" s="164">
        <f>X43</f>
        <v>83060000</v>
      </c>
    </row>
    <row r="43" spans="1:24" s="4" customFormat="1" ht="19.5" customHeight="1">
      <c r="A43" s="295"/>
      <c r="B43" s="298" t="s">
        <v>20</v>
      </c>
      <c r="C43" s="68" t="s">
        <v>15</v>
      </c>
      <c r="D43" s="29">
        <f>SUM(D44:D47)</f>
        <v>64128108</v>
      </c>
      <c r="E43" s="29">
        <f>X43</f>
        <v>83060000</v>
      </c>
      <c r="F43" s="29">
        <f>E43-D43</f>
        <v>18931892</v>
      </c>
      <c r="G43" s="69">
        <f t="shared" si="2"/>
        <v>0.295219874567327</v>
      </c>
      <c r="H43" s="70">
        <f>SUM(H44:H47)</f>
        <v>3060000</v>
      </c>
      <c r="I43" s="70">
        <f>SUM(I45:I47)</f>
        <v>80000000</v>
      </c>
      <c r="J43" s="70"/>
      <c r="K43" s="70">
        <f>SUM(K45:K47)</f>
        <v>0</v>
      </c>
      <c r="L43" s="70">
        <f>SUM(L45:L47)</f>
        <v>0</v>
      </c>
      <c r="M43" s="113" t="s">
        <v>20</v>
      </c>
      <c r="N43" s="111"/>
      <c r="O43" s="112"/>
      <c r="P43" s="109"/>
      <c r="Q43" s="109"/>
      <c r="R43" s="109"/>
      <c r="S43" s="109"/>
      <c r="T43" s="109"/>
      <c r="U43" s="109"/>
      <c r="V43" s="109"/>
      <c r="W43" s="109"/>
      <c r="X43" s="110">
        <f>SUM(X44:X47)</f>
        <v>83060000</v>
      </c>
    </row>
    <row r="44" spans="1:24" s="4" customFormat="1" ht="19.5" customHeight="1">
      <c r="A44" s="295"/>
      <c r="B44" s="298"/>
      <c r="C44" s="68" t="s">
        <v>113</v>
      </c>
      <c r="D44" s="29">
        <v>8200000</v>
      </c>
      <c r="E44" s="29">
        <f>X44</f>
        <v>1160000</v>
      </c>
      <c r="F44" s="29">
        <f>E44-D44</f>
        <v>-7040000</v>
      </c>
      <c r="G44" s="69">
        <f t="shared" si="2"/>
        <v>-0.8585365853658536</v>
      </c>
      <c r="H44" s="70">
        <f>X44</f>
        <v>1160000</v>
      </c>
      <c r="I44" s="70"/>
      <c r="J44" s="70"/>
      <c r="K44" s="70"/>
      <c r="L44" s="70"/>
      <c r="M44" s="113" t="s">
        <v>161</v>
      </c>
      <c r="N44" s="111"/>
      <c r="O44" s="112"/>
      <c r="P44" s="109"/>
      <c r="Q44" s="109"/>
      <c r="R44" s="109"/>
      <c r="S44" s="109"/>
      <c r="T44" s="109"/>
      <c r="U44" s="109"/>
      <c r="V44" s="109"/>
      <c r="W44" s="109"/>
      <c r="X44" s="110">
        <v>1160000</v>
      </c>
    </row>
    <row r="45" spans="1:24" s="4" customFormat="1" ht="19.5" customHeight="1">
      <c r="A45" s="295"/>
      <c r="B45" s="298"/>
      <c r="C45" s="68" t="s">
        <v>20</v>
      </c>
      <c r="D45" s="29">
        <v>53948630</v>
      </c>
      <c r="E45" s="29">
        <f>X45</f>
        <v>80000000</v>
      </c>
      <c r="F45" s="29">
        <f>E45-D45</f>
        <v>26051370</v>
      </c>
      <c r="G45" s="69">
        <f t="shared" si="2"/>
        <v>0.48289215129281315</v>
      </c>
      <c r="H45" s="70">
        <v>0</v>
      </c>
      <c r="I45" s="70">
        <f>X45</f>
        <v>80000000</v>
      </c>
      <c r="J45" s="70"/>
      <c r="K45" s="70">
        <v>0</v>
      </c>
      <c r="L45" s="70">
        <v>0</v>
      </c>
      <c r="M45" s="347" t="s">
        <v>159</v>
      </c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110">
        <v>80000000</v>
      </c>
    </row>
    <row r="46" spans="1:24" s="4" customFormat="1" ht="19.5" customHeight="1">
      <c r="A46" s="295"/>
      <c r="B46" s="298"/>
      <c r="C46" s="68" t="s">
        <v>21</v>
      </c>
      <c r="D46" s="29">
        <v>1379478</v>
      </c>
      <c r="E46" s="29">
        <f>X46</f>
        <v>1300000</v>
      </c>
      <c r="F46" s="29">
        <f>E46-D46</f>
        <v>-79478</v>
      </c>
      <c r="G46" s="69">
        <f t="shared" si="2"/>
        <v>-0.05761454695181801</v>
      </c>
      <c r="H46" s="70">
        <f>X46</f>
        <v>1300000</v>
      </c>
      <c r="I46" s="70"/>
      <c r="J46" s="70"/>
      <c r="K46" s="70">
        <v>0</v>
      </c>
      <c r="L46" s="70">
        <v>0</v>
      </c>
      <c r="M46" s="347" t="s">
        <v>160</v>
      </c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110">
        <v>1300000</v>
      </c>
    </row>
    <row r="47" spans="1:24" s="4" customFormat="1" ht="19.5" customHeight="1">
      <c r="A47" s="296"/>
      <c r="B47" s="299"/>
      <c r="C47" s="95" t="s">
        <v>22</v>
      </c>
      <c r="D47" s="34">
        <v>600000</v>
      </c>
      <c r="E47" s="34">
        <f>X47</f>
        <v>600000</v>
      </c>
      <c r="F47" s="34">
        <f>E47-D47</f>
        <v>0</v>
      </c>
      <c r="G47" s="96">
        <f t="shared" si="2"/>
        <v>0</v>
      </c>
      <c r="H47" s="97">
        <v>600000</v>
      </c>
      <c r="I47" s="97"/>
      <c r="J47" s="97"/>
      <c r="K47" s="97">
        <v>0</v>
      </c>
      <c r="L47" s="97">
        <v>0</v>
      </c>
      <c r="M47" s="349" t="s">
        <v>58</v>
      </c>
      <c r="N47" s="350"/>
      <c r="O47" s="350"/>
      <c r="P47" s="350"/>
      <c r="Q47" s="350"/>
      <c r="R47" s="98"/>
      <c r="S47" s="99"/>
      <c r="T47" s="98"/>
      <c r="U47" s="100"/>
      <c r="V47" s="100"/>
      <c r="W47" s="100"/>
      <c r="X47" s="117">
        <v>600000</v>
      </c>
    </row>
    <row r="48" spans="1:24" s="4" customFormat="1" ht="21.75" customHeight="1">
      <c r="A48" s="291" t="s">
        <v>59</v>
      </c>
      <c r="B48" s="297" t="s">
        <v>14</v>
      </c>
      <c r="C48" s="297"/>
      <c r="D48" s="149">
        <f>D49</f>
        <v>11019720</v>
      </c>
      <c r="E48" s="149">
        <f>E49</f>
        <v>14230000</v>
      </c>
      <c r="F48" s="149">
        <f>F49</f>
        <v>3210280</v>
      </c>
      <c r="G48" s="150">
        <f t="shared" si="2"/>
        <v>0.29132137658670093</v>
      </c>
      <c r="H48" s="151">
        <f>H49</f>
        <v>14170000</v>
      </c>
      <c r="I48" s="151"/>
      <c r="J48" s="151"/>
      <c r="K48" s="151">
        <f>K49</f>
        <v>60000</v>
      </c>
      <c r="L48" s="151">
        <f>L49</f>
        <v>0</v>
      </c>
      <c r="M48" s="152"/>
      <c r="N48" s="346"/>
      <c r="O48" s="346"/>
      <c r="P48" s="346"/>
      <c r="Q48" s="346"/>
      <c r="R48" s="153"/>
      <c r="S48" s="154"/>
      <c r="T48" s="153"/>
      <c r="U48" s="155"/>
      <c r="V48" s="155"/>
      <c r="W48" s="155"/>
      <c r="X48" s="156">
        <f>X49</f>
        <v>14230000</v>
      </c>
    </row>
    <row r="49" spans="1:24" s="4" customFormat="1" ht="21.75" customHeight="1">
      <c r="A49" s="292"/>
      <c r="B49" s="301" t="s">
        <v>59</v>
      </c>
      <c r="C49" s="68" t="s">
        <v>15</v>
      </c>
      <c r="D49" s="29">
        <f>SUM(D50:D57)</f>
        <v>11019720</v>
      </c>
      <c r="E49" s="29">
        <f>SUM(E50:E57)</f>
        <v>14230000</v>
      </c>
      <c r="F49" s="29">
        <f aca="true" t="shared" si="3" ref="F49:F54">E49-D49</f>
        <v>3210280</v>
      </c>
      <c r="G49" s="69">
        <f t="shared" si="2"/>
        <v>0.29132137658670093</v>
      </c>
      <c r="H49" s="70">
        <f>H50+H51+H52+H53+H54+H56+H57</f>
        <v>14170000</v>
      </c>
      <c r="I49" s="70"/>
      <c r="J49" s="70"/>
      <c r="K49" s="70">
        <f>SUM(K50:K57)</f>
        <v>60000</v>
      </c>
      <c r="L49" s="70">
        <f>SUM(L50:L57)</f>
        <v>0</v>
      </c>
      <c r="M49" s="113" t="s">
        <v>59</v>
      </c>
      <c r="N49" s="111"/>
      <c r="O49" s="114"/>
      <c r="P49" s="109"/>
      <c r="Q49" s="109"/>
      <c r="R49" s="109"/>
      <c r="S49" s="109"/>
      <c r="T49" s="109"/>
      <c r="U49" s="109"/>
      <c r="V49" s="109"/>
      <c r="W49" s="109"/>
      <c r="X49" s="110">
        <f>SUM(X50:X57)</f>
        <v>14230000</v>
      </c>
    </row>
    <row r="50" spans="1:24" s="4" customFormat="1" ht="21.75" customHeight="1">
      <c r="A50" s="292"/>
      <c r="B50" s="302"/>
      <c r="C50" s="68" t="s">
        <v>60</v>
      </c>
      <c r="D50" s="29">
        <v>0</v>
      </c>
      <c r="E50" s="29">
        <f>X50</f>
        <v>300000</v>
      </c>
      <c r="F50" s="29">
        <f t="shared" si="3"/>
        <v>300000</v>
      </c>
      <c r="G50" s="69">
        <v>0</v>
      </c>
      <c r="H50" s="70">
        <f>X50</f>
        <v>300000</v>
      </c>
      <c r="I50" s="70"/>
      <c r="J50" s="70"/>
      <c r="K50" s="70">
        <v>0</v>
      </c>
      <c r="L50" s="70">
        <v>0</v>
      </c>
      <c r="M50" s="115" t="s">
        <v>110</v>
      </c>
      <c r="N50" s="344"/>
      <c r="O50" s="344"/>
      <c r="P50" s="344"/>
      <c r="Q50" s="344"/>
      <c r="R50" s="107"/>
      <c r="S50" s="108"/>
      <c r="T50" s="107"/>
      <c r="U50" s="109"/>
      <c r="V50" s="109"/>
      <c r="W50" s="109"/>
      <c r="X50" s="110">
        <v>300000</v>
      </c>
    </row>
    <row r="51" spans="1:24" s="4" customFormat="1" ht="15" customHeight="1">
      <c r="A51" s="292"/>
      <c r="B51" s="302"/>
      <c r="C51" s="126" t="s">
        <v>61</v>
      </c>
      <c r="D51" s="140">
        <v>3600000</v>
      </c>
      <c r="E51" s="140">
        <f>X51</f>
        <v>4280000</v>
      </c>
      <c r="F51" s="140">
        <f t="shared" si="3"/>
        <v>680000</v>
      </c>
      <c r="G51" s="141">
        <v>0.25</v>
      </c>
      <c r="H51" s="142">
        <f>X51</f>
        <v>4280000</v>
      </c>
      <c r="I51" s="142"/>
      <c r="J51" s="142"/>
      <c r="K51" s="142">
        <v>0</v>
      </c>
      <c r="L51" s="142">
        <v>0</v>
      </c>
      <c r="M51" s="72" t="s">
        <v>126</v>
      </c>
      <c r="N51" s="345">
        <v>300000</v>
      </c>
      <c r="O51" s="345"/>
      <c r="P51" s="345"/>
      <c r="Q51" s="345"/>
      <c r="R51" s="84" t="s">
        <v>1</v>
      </c>
      <c r="S51" s="85">
        <v>12</v>
      </c>
      <c r="T51" s="84" t="s">
        <v>112</v>
      </c>
      <c r="U51" s="74"/>
      <c r="V51" s="74"/>
      <c r="W51" s="74"/>
      <c r="X51" s="75">
        <v>4280000</v>
      </c>
    </row>
    <row r="52" spans="1:24" s="4" customFormat="1" ht="21.75" customHeight="1">
      <c r="A52" s="293"/>
      <c r="B52" s="314"/>
      <c r="C52" s="95" t="s">
        <v>62</v>
      </c>
      <c r="D52" s="34">
        <v>5967020</v>
      </c>
      <c r="E52" s="34">
        <f>X52</f>
        <v>4000000</v>
      </c>
      <c r="F52" s="34">
        <f t="shared" si="3"/>
        <v>-1967020</v>
      </c>
      <c r="G52" s="96">
        <f>F52/D52</f>
        <v>-0.3296486353322094</v>
      </c>
      <c r="H52" s="97">
        <f>X52</f>
        <v>4000000</v>
      </c>
      <c r="I52" s="97"/>
      <c r="J52" s="97"/>
      <c r="K52" s="97">
        <v>0</v>
      </c>
      <c r="L52" s="97">
        <v>0</v>
      </c>
      <c r="M52" s="116" t="s">
        <v>63</v>
      </c>
      <c r="N52" s="320"/>
      <c r="O52" s="320"/>
      <c r="P52" s="320"/>
      <c r="Q52" s="320"/>
      <c r="R52" s="98"/>
      <c r="S52" s="99"/>
      <c r="T52" s="98"/>
      <c r="U52" s="100"/>
      <c r="V52" s="100"/>
      <c r="W52" s="100"/>
      <c r="X52" s="117">
        <v>4000000</v>
      </c>
    </row>
    <row r="53" spans="1:24" s="4" customFormat="1" ht="19.5" customHeight="1">
      <c r="A53" s="291" t="s">
        <v>59</v>
      </c>
      <c r="B53" s="316" t="s">
        <v>59</v>
      </c>
      <c r="C53" s="101" t="s">
        <v>64</v>
      </c>
      <c r="D53" s="102">
        <v>200000</v>
      </c>
      <c r="E53" s="102">
        <f>X53</f>
        <v>300000</v>
      </c>
      <c r="F53" s="102">
        <f t="shared" si="3"/>
        <v>100000</v>
      </c>
      <c r="G53" s="103">
        <f>F53/D53</f>
        <v>0.5</v>
      </c>
      <c r="H53" s="104">
        <f>X53</f>
        <v>300000</v>
      </c>
      <c r="I53" s="104"/>
      <c r="J53" s="104"/>
      <c r="K53" s="104"/>
      <c r="L53" s="104">
        <v>0</v>
      </c>
      <c r="M53" s="128" t="s">
        <v>109</v>
      </c>
      <c r="N53" s="352"/>
      <c r="O53" s="352"/>
      <c r="P53" s="352"/>
      <c r="Q53" s="352"/>
      <c r="R53" s="129"/>
      <c r="S53" s="130"/>
      <c r="T53" s="129"/>
      <c r="U53" s="105"/>
      <c r="V53" s="105"/>
      <c r="W53" s="105"/>
      <c r="X53" s="106">
        <v>300000</v>
      </c>
    </row>
    <row r="54" spans="1:24" s="4" customFormat="1" ht="19.5" customHeight="1">
      <c r="A54" s="292"/>
      <c r="B54" s="302"/>
      <c r="C54" s="298" t="s">
        <v>65</v>
      </c>
      <c r="D54" s="307">
        <v>444500</v>
      </c>
      <c r="E54" s="307">
        <f>X54+X55</f>
        <v>400000</v>
      </c>
      <c r="F54" s="307">
        <f t="shared" si="3"/>
        <v>-44500</v>
      </c>
      <c r="G54" s="305">
        <f>F54/D54</f>
        <v>-0.10011248593925759</v>
      </c>
      <c r="H54" s="312">
        <f>X55</f>
        <v>400000</v>
      </c>
      <c r="I54" s="308"/>
      <c r="J54" s="308"/>
      <c r="K54" s="312">
        <v>0</v>
      </c>
      <c r="L54" s="312">
        <v>0</v>
      </c>
      <c r="M54" s="94" t="s">
        <v>66</v>
      </c>
      <c r="N54" s="319"/>
      <c r="O54" s="319"/>
      <c r="P54" s="319"/>
      <c r="Q54" s="319"/>
      <c r="R54" s="77"/>
      <c r="S54" s="78"/>
      <c r="T54" s="77"/>
      <c r="U54" s="90"/>
      <c r="V54" s="90"/>
      <c r="W54" s="90"/>
      <c r="X54" s="79">
        <f>N54*S54</f>
        <v>0</v>
      </c>
    </row>
    <row r="55" spans="1:24" s="4" customFormat="1" ht="19.5" customHeight="1">
      <c r="A55" s="292"/>
      <c r="B55" s="302"/>
      <c r="C55" s="298"/>
      <c r="D55" s="306"/>
      <c r="E55" s="306"/>
      <c r="F55" s="306"/>
      <c r="G55" s="306"/>
      <c r="H55" s="312"/>
      <c r="I55" s="310"/>
      <c r="J55" s="310"/>
      <c r="K55" s="312"/>
      <c r="L55" s="312"/>
      <c r="M55" s="94" t="s">
        <v>70</v>
      </c>
      <c r="N55" s="319"/>
      <c r="O55" s="319"/>
      <c r="P55" s="319"/>
      <c r="Q55" s="319"/>
      <c r="R55" s="77"/>
      <c r="S55" s="78"/>
      <c r="T55" s="77"/>
      <c r="U55" s="90"/>
      <c r="V55" s="90"/>
      <c r="W55" s="90"/>
      <c r="X55" s="79">
        <v>400000</v>
      </c>
    </row>
    <row r="56" spans="1:25" s="4" customFormat="1" ht="19.5" customHeight="1">
      <c r="A56" s="292"/>
      <c r="B56" s="302"/>
      <c r="C56" s="126" t="s">
        <v>121</v>
      </c>
      <c r="D56" s="140">
        <v>735200</v>
      </c>
      <c r="E56" s="140">
        <f>X56</f>
        <v>4550000</v>
      </c>
      <c r="F56" s="140">
        <f aca="true" t="shared" si="4" ref="F56:F64">E56-D56</f>
        <v>3814800</v>
      </c>
      <c r="G56" s="141">
        <f>F56/D56</f>
        <v>5.188792165397171</v>
      </c>
      <c r="H56" s="142">
        <f>X56</f>
        <v>4550000</v>
      </c>
      <c r="I56" s="142"/>
      <c r="J56" s="142"/>
      <c r="K56" s="142">
        <v>0</v>
      </c>
      <c r="L56" s="142">
        <v>0</v>
      </c>
      <c r="M56" s="165" t="s">
        <v>120</v>
      </c>
      <c r="N56" s="343"/>
      <c r="O56" s="343"/>
      <c r="P56" s="343"/>
      <c r="Q56" s="343"/>
      <c r="R56" s="84"/>
      <c r="S56" s="85"/>
      <c r="T56" s="84"/>
      <c r="U56" s="74"/>
      <c r="V56" s="74"/>
      <c r="W56" s="74"/>
      <c r="X56" s="75">
        <v>4550000</v>
      </c>
      <c r="Y56" s="210"/>
    </row>
    <row r="57" spans="1:24" s="4" customFormat="1" ht="19.5" customHeight="1">
      <c r="A57" s="293"/>
      <c r="B57" s="314"/>
      <c r="C57" s="126" t="s">
        <v>122</v>
      </c>
      <c r="D57" s="140">
        <v>73000</v>
      </c>
      <c r="E57" s="140">
        <f>X57</f>
        <v>400000</v>
      </c>
      <c r="F57" s="140">
        <f>E57-D57</f>
        <v>327000</v>
      </c>
      <c r="G57" s="141">
        <f>F57/D57</f>
        <v>4.47945205479452</v>
      </c>
      <c r="H57" s="142">
        <v>340000</v>
      </c>
      <c r="I57" s="142"/>
      <c r="J57" s="142"/>
      <c r="K57" s="142">
        <v>60000</v>
      </c>
      <c r="L57" s="142">
        <v>0</v>
      </c>
      <c r="M57" s="165" t="s">
        <v>95</v>
      </c>
      <c r="N57" s="343"/>
      <c r="O57" s="343"/>
      <c r="P57" s="343"/>
      <c r="Q57" s="343"/>
      <c r="R57" s="84"/>
      <c r="S57" s="85"/>
      <c r="T57" s="84"/>
      <c r="U57" s="74"/>
      <c r="V57" s="74"/>
      <c r="W57" s="74"/>
      <c r="X57" s="75">
        <v>400000</v>
      </c>
    </row>
    <row r="58" spans="1:24" s="4" customFormat="1" ht="19.5" customHeight="1">
      <c r="A58" s="291" t="s">
        <v>127</v>
      </c>
      <c r="B58" s="300" t="s">
        <v>14</v>
      </c>
      <c r="C58" s="300"/>
      <c r="D58" s="157">
        <f>D59</f>
        <v>0</v>
      </c>
      <c r="E58" s="157">
        <f>E59</f>
        <v>0</v>
      </c>
      <c r="F58" s="157">
        <f>E58-D58</f>
        <v>0</v>
      </c>
      <c r="G58" s="158"/>
      <c r="H58" s="159">
        <f aca="true" t="shared" si="5" ref="H58:L59">H59</f>
        <v>0</v>
      </c>
      <c r="I58" s="159">
        <f>SUM(I59:I60)</f>
        <v>0</v>
      </c>
      <c r="J58" s="159">
        <f>J59</f>
        <v>0</v>
      </c>
      <c r="K58" s="159">
        <f t="shared" si="5"/>
        <v>0</v>
      </c>
      <c r="L58" s="159">
        <f t="shared" si="5"/>
        <v>0</v>
      </c>
      <c r="M58" s="169" t="s">
        <v>98</v>
      </c>
      <c r="N58" s="161"/>
      <c r="O58" s="162"/>
      <c r="P58" s="163"/>
      <c r="Q58" s="163"/>
      <c r="R58" s="163"/>
      <c r="S58" s="163"/>
      <c r="T58" s="163"/>
      <c r="U58" s="163"/>
      <c r="V58" s="163"/>
      <c r="W58" s="163"/>
      <c r="X58" s="164">
        <f>X59</f>
        <v>0</v>
      </c>
    </row>
    <row r="59" spans="1:24" s="4" customFormat="1" ht="19.5" customHeight="1">
      <c r="A59" s="292"/>
      <c r="B59" s="301" t="s">
        <v>98</v>
      </c>
      <c r="C59" s="68" t="s">
        <v>15</v>
      </c>
      <c r="D59" s="29">
        <f>D60</f>
        <v>0</v>
      </c>
      <c r="E59" s="29">
        <f>E60</f>
        <v>0</v>
      </c>
      <c r="F59" s="29">
        <f>E59-D59</f>
        <v>0</v>
      </c>
      <c r="G59" s="69"/>
      <c r="H59" s="70">
        <f t="shared" si="5"/>
        <v>0</v>
      </c>
      <c r="I59" s="70"/>
      <c r="J59" s="70">
        <v>0</v>
      </c>
      <c r="K59" s="70">
        <f t="shared" si="5"/>
        <v>0</v>
      </c>
      <c r="L59" s="70">
        <f t="shared" si="5"/>
        <v>0</v>
      </c>
      <c r="M59" s="115"/>
      <c r="N59" s="111"/>
      <c r="O59" s="112"/>
      <c r="P59" s="109"/>
      <c r="Q59" s="109"/>
      <c r="R59" s="109"/>
      <c r="S59" s="109"/>
      <c r="T59" s="109"/>
      <c r="U59" s="109"/>
      <c r="V59" s="109"/>
      <c r="W59" s="109"/>
      <c r="X59" s="110">
        <f>SUM(X60:X60)</f>
        <v>0</v>
      </c>
    </row>
    <row r="60" spans="1:24" s="4" customFormat="1" ht="19.5" customHeight="1">
      <c r="A60" s="292"/>
      <c r="B60" s="302"/>
      <c r="C60" s="68" t="s">
        <v>99</v>
      </c>
      <c r="D60" s="29">
        <v>0</v>
      </c>
      <c r="E60" s="29">
        <v>0</v>
      </c>
      <c r="F60" s="29">
        <f>E60-D60</f>
        <v>0</v>
      </c>
      <c r="G60" s="69"/>
      <c r="H60" s="70">
        <v>0</v>
      </c>
      <c r="I60" s="70"/>
      <c r="J60" s="70">
        <v>0</v>
      </c>
      <c r="K60" s="70">
        <v>0</v>
      </c>
      <c r="L60" s="70">
        <v>0</v>
      </c>
      <c r="M60" s="115" t="s">
        <v>151</v>
      </c>
      <c r="N60" s="111"/>
      <c r="O60" s="112"/>
      <c r="P60" s="109"/>
      <c r="Q60" s="109"/>
      <c r="R60" s="109"/>
      <c r="S60" s="109"/>
      <c r="T60" s="109"/>
      <c r="U60" s="109"/>
      <c r="V60" s="109"/>
      <c r="W60" s="109"/>
      <c r="X60" s="110">
        <v>0</v>
      </c>
    </row>
    <row r="61" spans="1:24" s="4" customFormat="1" ht="19.5" customHeight="1">
      <c r="A61" s="294" t="s">
        <v>67</v>
      </c>
      <c r="B61" s="300" t="s">
        <v>14</v>
      </c>
      <c r="C61" s="300"/>
      <c r="D61" s="157">
        <f>D62</f>
        <v>0</v>
      </c>
      <c r="E61" s="157">
        <f>E62</f>
        <v>0</v>
      </c>
      <c r="F61" s="157">
        <f t="shared" si="4"/>
        <v>0</v>
      </c>
      <c r="G61" s="158"/>
      <c r="H61" s="159">
        <f aca="true" t="shared" si="6" ref="H61:L62">H62</f>
        <v>0</v>
      </c>
      <c r="I61" s="159"/>
      <c r="J61" s="159"/>
      <c r="K61" s="159">
        <f t="shared" si="6"/>
        <v>0</v>
      </c>
      <c r="L61" s="159">
        <f t="shared" si="6"/>
        <v>0</v>
      </c>
      <c r="M61" s="169" t="s">
        <v>67</v>
      </c>
      <c r="N61" s="161"/>
      <c r="O61" s="162"/>
      <c r="P61" s="163"/>
      <c r="Q61" s="163"/>
      <c r="R61" s="163"/>
      <c r="S61" s="163"/>
      <c r="T61" s="163"/>
      <c r="U61" s="163"/>
      <c r="V61" s="163"/>
      <c r="W61" s="163"/>
      <c r="X61" s="164">
        <f>X62</f>
        <v>0</v>
      </c>
    </row>
    <row r="62" spans="1:25" s="4" customFormat="1" ht="19.5" customHeight="1">
      <c r="A62" s="295"/>
      <c r="B62" s="298" t="s">
        <v>67</v>
      </c>
      <c r="C62" s="68" t="s">
        <v>15</v>
      </c>
      <c r="D62" s="29">
        <f>D63</f>
        <v>0</v>
      </c>
      <c r="E62" s="29">
        <f>E63</f>
        <v>0</v>
      </c>
      <c r="F62" s="29">
        <f t="shared" si="4"/>
        <v>0</v>
      </c>
      <c r="G62" s="69"/>
      <c r="H62" s="70">
        <f t="shared" si="6"/>
        <v>0</v>
      </c>
      <c r="I62" s="70"/>
      <c r="J62" s="70"/>
      <c r="K62" s="70">
        <f t="shared" si="6"/>
        <v>0</v>
      </c>
      <c r="L62" s="70">
        <f t="shared" si="6"/>
        <v>0</v>
      </c>
      <c r="M62" s="115"/>
      <c r="N62" s="111"/>
      <c r="O62" s="112"/>
      <c r="P62" s="109"/>
      <c r="Q62" s="109"/>
      <c r="R62" s="109"/>
      <c r="S62" s="109"/>
      <c r="T62" s="109"/>
      <c r="U62" s="109"/>
      <c r="V62" s="109"/>
      <c r="W62" s="109"/>
      <c r="X62" s="110">
        <f>X63</f>
        <v>0</v>
      </c>
      <c r="Y62" s="210">
        <f aca="true" t="shared" si="7" ref="Y62:Y70">H62+I62+J62+K62+L62</f>
        <v>0</v>
      </c>
    </row>
    <row r="63" spans="1:25" s="4" customFormat="1" ht="19.5" customHeight="1">
      <c r="A63" s="296"/>
      <c r="B63" s="299"/>
      <c r="C63" s="95" t="s">
        <v>67</v>
      </c>
      <c r="D63" s="34">
        <v>0</v>
      </c>
      <c r="E63" s="34">
        <f>X63</f>
        <v>0</v>
      </c>
      <c r="F63" s="34">
        <f t="shared" si="4"/>
        <v>0</v>
      </c>
      <c r="G63" s="96"/>
      <c r="H63" s="97">
        <v>0</v>
      </c>
      <c r="I63" s="97"/>
      <c r="J63" s="97"/>
      <c r="K63" s="97">
        <v>0</v>
      </c>
      <c r="L63" s="97">
        <v>0</v>
      </c>
      <c r="M63" s="116" t="s">
        <v>152</v>
      </c>
      <c r="N63" s="170"/>
      <c r="O63" s="171"/>
      <c r="P63" s="100"/>
      <c r="Q63" s="100"/>
      <c r="R63" s="100"/>
      <c r="S63" s="100"/>
      <c r="T63" s="100"/>
      <c r="U63" s="100"/>
      <c r="V63" s="100"/>
      <c r="W63" s="100"/>
      <c r="X63" s="117">
        <f>SUM(H63:L63)</f>
        <v>0</v>
      </c>
      <c r="Y63" s="210">
        <f t="shared" si="7"/>
        <v>0</v>
      </c>
    </row>
    <row r="64" spans="1:25" s="4" customFormat="1" ht="19.5" customHeight="1">
      <c r="A64" s="330" t="s">
        <v>144</v>
      </c>
      <c r="B64" s="297" t="s">
        <v>14</v>
      </c>
      <c r="C64" s="297"/>
      <c r="D64" s="149">
        <f>D65</f>
        <v>1237374</v>
      </c>
      <c r="E64" s="149">
        <f>E65</f>
        <v>1279208</v>
      </c>
      <c r="F64" s="149">
        <f t="shared" si="4"/>
        <v>41834</v>
      </c>
      <c r="G64" s="150">
        <f aca="true" t="shared" si="8" ref="G64:L64">G65</f>
        <v>0.03380869486509334</v>
      </c>
      <c r="H64" s="151">
        <f t="shared" si="8"/>
        <v>0</v>
      </c>
      <c r="I64" s="151">
        <f t="shared" si="8"/>
        <v>0</v>
      </c>
      <c r="J64" s="151">
        <f t="shared" si="8"/>
        <v>0</v>
      </c>
      <c r="K64" s="151">
        <f t="shared" si="8"/>
        <v>47000</v>
      </c>
      <c r="L64" s="151">
        <f t="shared" si="8"/>
        <v>1232208</v>
      </c>
      <c r="M64" s="166" t="s">
        <v>23</v>
      </c>
      <c r="N64" s="167"/>
      <c r="O64" s="168"/>
      <c r="P64" s="155"/>
      <c r="Q64" s="155"/>
      <c r="R64" s="155"/>
      <c r="S64" s="155"/>
      <c r="T64" s="155"/>
      <c r="U64" s="155"/>
      <c r="V64" s="155"/>
      <c r="W64" s="155"/>
      <c r="X64" s="156">
        <f>X65</f>
        <v>1279208</v>
      </c>
      <c r="Y64" s="210">
        <f t="shared" si="7"/>
        <v>1279208</v>
      </c>
    </row>
    <row r="65" spans="1:25" s="4" customFormat="1" ht="19.5" customHeight="1">
      <c r="A65" s="292"/>
      <c r="B65" s="331" t="s">
        <v>145</v>
      </c>
      <c r="C65" s="68" t="s">
        <v>15</v>
      </c>
      <c r="D65" s="29">
        <f>D66+D67+D68</f>
        <v>1237374</v>
      </c>
      <c r="E65" s="29">
        <f>X65</f>
        <v>1279208</v>
      </c>
      <c r="F65" s="29">
        <f>E65-D65</f>
        <v>41834</v>
      </c>
      <c r="G65" s="69">
        <f>F65/D65</f>
        <v>0.03380869486509334</v>
      </c>
      <c r="H65" s="70">
        <f>SUM(H66:H68)</f>
        <v>0</v>
      </c>
      <c r="I65" s="70">
        <f>SUM(I66:I68)</f>
        <v>0</v>
      </c>
      <c r="J65" s="70">
        <f>SUM(J66:J68)</f>
        <v>0</v>
      </c>
      <c r="K65" s="70">
        <f>SUM(K66:K68)</f>
        <v>47000</v>
      </c>
      <c r="L65" s="70">
        <f>SUM(L66:L68)</f>
        <v>1232208</v>
      </c>
      <c r="M65" s="115"/>
      <c r="N65" s="111"/>
      <c r="O65" s="112"/>
      <c r="P65" s="109"/>
      <c r="Q65" s="109"/>
      <c r="R65" s="109"/>
      <c r="S65" s="109"/>
      <c r="T65" s="109"/>
      <c r="U65" s="109"/>
      <c r="V65" s="109"/>
      <c r="W65" s="109"/>
      <c r="X65" s="110">
        <f>X66+X67+X68</f>
        <v>1279208</v>
      </c>
      <c r="Y65" s="210">
        <f t="shared" si="7"/>
        <v>1279208</v>
      </c>
    </row>
    <row r="66" spans="1:25" s="4" customFormat="1" ht="19.5" customHeight="1">
      <c r="A66" s="292"/>
      <c r="B66" s="301"/>
      <c r="C66" s="126" t="s">
        <v>146</v>
      </c>
      <c r="D66" s="140">
        <v>300838</v>
      </c>
      <c r="E66" s="140">
        <f>X66</f>
        <v>342950</v>
      </c>
      <c r="F66" s="29">
        <f>E66-D66</f>
        <v>42112</v>
      </c>
      <c r="G66" s="69">
        <f>F66/D66</f>
        <v>0.13998231606379513</v>
      </c>
      <c r="H66" s="142"/>
      <c r="I66" s="142"/>
      <c r="J66" s="142"/>
      <c r="K66" s="142">
        <v>47000</v>
      </c>
      <c r="L66" s="142">
        <v>295950</v>
      </c>
      <c r="M66" s="165"/>
      <c r="N66" s="72"/>
      <c r="O66" s="73"/>
      <c r="P66" s="74"/>
      <c r="Q66" s="74"/>
      <c r="R66" s="74"/>
      <c r="S66" s="74"/>
      <c r="T66" s="74"/>
      <c r="U66" s="74"/>
      <c r="V66" s="74"/>
      <c r="W66" s="74"/>
      <c r="X66" s="75">
        <f>295950+7000+40000</f>
        <v>342950</v>
      </c>
      <c r="Y66" s="210">
        <f>H66+I66+J66+K66+L66</f>
        <v>342950</v>
      </c>
    </row>
    <row r="67" spans="1:25" s="4" customFormat="1" ht="19.5" customHeight="1">
      <c r="A67" s="292"/>
      <c r="B67" s="301"/>
      <c r="C67" s="126" t="s">
        <v>147</v>
      </c>
      <c r="D67" s="140">
        <v>931370</v>
      </c>
      <c r="E67" s="140">
        <f>X67</f>
        <v>931370</v>
      </c>
      <c r="F67" s="29">
        <f>E67-D67</f>
        <v>0</v>
      </c>
      <c r="G67" s="69">
        <v>0</v>
      </c>
      <c r="H67" s="142"/>
      <c r="I67" s="142"/>
      <c r="J67" s="142"/>
      <c r="K67" s="142"/>
      <c r="L67" s="142">
        <v>931370</v>
      </c>
      <c r="M67" s="165" t="s">
        <v>150</v>
      </c>
      <c r="N67" s="72"/>
      <c r="O67" s="73"/>
      <c r="P67" s="74"/>
      <c r="Q67" s="74"/>
      <c r="R67" s="74"/>
      <c r="S67" s="74"/>
      <c r="T67" s="74"/>
      <c r="U67" s="74"/>
      <c r="V67" s="74"/>
      <c r="W67" s="74"/>
      <c r="X67" s="75">
        <v>931370</v>
      </c>
      <c r="Y67" s="210">
        <f t="shared" si="7"/>
        <v>931370</v>
      </c>
    </row>
    <row r="68" spans="1:27" s="4" customFormat="1" ht="19.5" customHeight="1">
      <c r="A68" s="293"/>
      <c r="B68" s="299"/>
      <c r="C68" s="95" t="s">
        <v>148</v>
      </c>
      <c r="D68" s="34">
        <v>5166</v>
      </c>
      <c r="E68" s="34">
        <f>X68</f>
        <v>4888</v>
      </c>
      <c r="F68" s="34">
        <f>E68-D68</f>
        <v>-278</v>
      </c>
      <c r="G68" s="96">
        <f>F68/D68</f>
        <v>-0.05381339527680991</v>
      </c>
      <c r="H68" s="97">
        <v>0</v>
      </c>
      <c r="I68" s="97"/>
      <c r="J68" s="97"/>
      <c r="K68" s="97">
        <v>0</v>
      </c>
      <c r="L68" s="97">
        <v>4888</v>
      </c>
      <c r="M68" s="116" t="s">
        <v>149</v>
      </c>
      <c r="N68" s="320"/>
      <c r="O68" s="320"/>
      <c r="P68" s="320"/>
      <c r="Q68" s="320"/>
      <c r="R68" s="98"/>
      <c r="S68" s="99"/>
      <c r="T68" s="98"/>
      <c r="U68" s="98"/>
      <c r="V68" s="99"/>
      <c r="W68" s="98"/>
      <c r="X68" s="117">
        <v>4888</v>
      </c>
      <c r="Y68" s="210">
        <f t="shared" si="7"/>
        <v>4888</v>
      </c>
      <c r="Z68" s="199">
        <v>293838</v>
      </c>
      <c r="AA68" s="200">
        <f>Y68+Z68</f>
        <v>298726</v>
      </c>
    </row>
    <row r="69" spans="1:25" s="3" customFormat="1" ht="20.25" customHeight="1">
      <c r="A69" s="118"/>
      <c r="B69" s="118"/>
      <c r="C69" s="118"/>
      <c r="D69" s="118"/>
      <c r="E69" s="118"/>
      <c r="F69" s="118"/>
      <c r="G69" s="118"/>
      <c r="H69" s="119"/>
      <c r="I69" s="119"/>
      <c r="J69" s="119"/>
      <c r="K69" s="119"/>
      <c r="L69" s="119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20"/>
      <c r="Y69" s="210">
        <f t="shared" si="7"/>
        <v>0</v>
      </c>
    </row>
    <row r="70" spans="1:25" ht="20.25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88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5"/>
      <c r="Y70" s="210">
        <f t="shared" si="7"/>
        <v>0</v>
      </c>
    </row>
    <row r="71" spans="1:24" ht="20.25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5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5"/>
    </row>
    <row r="72" spans="8:15" ht="19.5" customHeight="1">
      <c r="H72" s="121"/>
      <c r="I72" s="121"/>
      <c r="J72" s="121"/>
      <c r="K72" s="121"/>
      <c r="L72" s="121"/>
      <c r="O72" s="20"/>
    </row>
    <row r="73" spans="8:12" ht="19.5" customHeight="1">
      <c r="H73" s="121"/>
      <c r="I73" s="121"/>
      <c r="J73" s="121"/>
      <c r="K73" s="121"/>
      <c r="L73" s="121"/>
    </row>
    <row r="74" spans="8:12" ht="19.5" customHeight="1">
      <c r="H74" s="121"/>
      <c r="I74" s="121"/>
      <c r="J74" s="121"/>
      <c r="K74" s="121"/>
      <c r="L74" s="121"/>
    </row>
    <row r="75" spans="8:12" ht="19.5" customHeight="1">
      <c r="H75" s="121"/>
      <c r="I75" s="121"/>
      <c r="J75" s="121"/>
      <c r="K75" s="121"/>
      <c r="L75" s="121"/>
    </row>
    <row r="76" spans="8:12" ht="19.5" customHeight="1">
      <c r="H76" s="121"/>
      <c r="I76" s="121"/>
      <c r="J76" s="121"/>
      <c r="K76" s="121"/>
      <c r="L76" s="121"/>
    </row>
    <row r="77" spans="8:12" ht="19.5" customHeight="1">
      <c r="H77" s="121"/>
      <c r="I77" s="121"/>
      <c r="J77" s="121"/>
      <c r="K77" s="121"/>
      <c r="L77" s="121"/>
    </row>
    <row r="78" spans="8:12" ht="19.5" customHeight="1">
      <c r="H78" s="121"/>
      <c r="I78" s="121"/>
      <c r="J78" s="121"/>
      <c r="K78" s="121"/>
      <c r="L78" s="121"/>
    </row>
    <row r="79" spans="8:12" ht="19.5" customHeight="1">
      <c r="H79" s="121"/>
      <c r="I79" s="121"/>
      <c r="J79" s="121"/>
      <c r="K79" s="121"/>
      <c r="L79" s="121"/>
    </row>
    <row r="80" spans="8:12" ht="19.5" customHeight="1">
      <c r="H80" s="121"/>
      <c r="I80" s="121"/>
      <c r="J80" s="121"/>
      <c r="K80" s="121"/>
      <c r="L80" s="121"/>
    </row>
    <row r="81" spans="8:12" ht="19.5" customHeight="1">
      <c r="H81" s="121"/>
      <c r="I81" s="121"/>
      <c r="J81" s="121"/>
      <c r="K81" s="121"/>
      <c r="L81" s="121"/>
    </row>
    <row r="82" spans="8:12" ht="19.5" customHeight="1">
      <c r="H82" s="121"/>
      <c r="I82" s="121"/>
      <c r="J82" s="121"/>
      <c r="K82" s="121"/>
      <c r="L82" s="121"/>
    </row>
    <row r="83" spans="8:12" ht="19.5" customHeight="1">
      <c r="H83" s="121"/>
      <c r="I83" s="121"/>
      <c r="J83" s="121"/>
      <c r="K83" s="121"/>
      <c r="L83" s="121"/>
    </row>
    <row r="84" spans="8:12" ht="19.5" customHeight="1">
      <c r="H84" s="121"/>
      <c r="I84" s="121"/>
      <c r="J84" s="121"/>
      <c r="K84" s="121"/>
      <c r="L84" s="121"/>
    </row>
    <row r="85" spans="8:12" ht="19.5" customHeight="1">
      <c r="H85" s="121"/>
      <c r="I85" s="121"/>
      <c r="J85" s="121"/>
      <c r="K85" s="121"/>
      <c r="L85" s="121"/>
    </row>
    <row r="86" spans="8:12" ht="19.5" customHeight="1">
      <c r="H86" s="121"/>
      <c r="I86" s="121"/>
      <c r="J86" s="121"/>
      <c r="K86" s="121"/>
      <c r="L86" s="121"/>
    </row>
    <row r="87" spans="8:12" ht="19.5" customHeight="1">
      <c r="H87" s="121"/>
      <c r="I87" s="121"/>
      <c r="J87" s="121"/>
      <c r="K87" s="121"/>
      <c r="L87" s="121"/>
    </row>
    <row r="88" spans="8:12" ht="19.5" customHeight="1">
      <c r="H88" s="121"/>
      <c r="I88" s="121"/>
      <c r="J88" s="121"/>
      <c r="K88" s="121"/>
      <c r="L88" s="121"/>
    </row>
    <row r="89" spans="8:12" ht="19.5" customHeight="1">
      <c r="H89" s="121"/>
      <c r="I89" s="121"/>
      <c r="J89" s="121"/>
      <c r="K89" s="121"/>
      <c r="L89" s="121"/>
    </row>
    <row r="90" spans="8:12" ht="19.5" customHeight="1">
      <c r="H90" s="121"/>
      <c r="I90" s="121"/>
      <c r="J90" s="121"/>
      <c r="K90" s="121"/>
      <c r="L90" s="121"/>
    </row>
    <row r="91" spans="8:12" ht="19.5" customHeight="1">
      <c r="H91" s="121"/>
      <c r="I91" s="121"/>
      <c r="J91" s="121"/>
      <c r="K91" s="121"/>
      <c r="L91" s="121"/>
    </row>
    <row r="92" spans="8:12" ht="19.5" customHeight="1">
      <c r="H92" s="121"/>
      <c r="I92" s="121"/>
      <c r="J92" s="121"/>
      <c r="K92" s="121"/>
      <c r="L92" s="121"/>
    </row>
    <row r="93" spans="8:12" ht="19.5" customHeight="1">
      <c r="H93" s="121"/>
      <c r="I93" s="121"/>
      <c r="J93" s="121"/>
      <c r="K93" s="121"/>
      <c r="L93" s="121"/>
    </row>
    <row r="94" spans="8:12" ht="19.5" customHeight="1">
      <c r="H94" s="121"/>
      <c r="I94" s="121"/>
      <c r="J94" s="121"/>
      <c r="K94" s="121"/>
      <c r="L94" s="121"/>
    </row>
    <row r="95" spans="8:12" ht="19.5" customHeight="1">
      <c r="H95" s="121"/>
      <c r="I95" s="121"/>
      <c r="J95" s="121"/>
      <c r="K95" s="121"/>
      <c r="L95" s="121"/>
    </row>
    <row r="96" spans="8:12" ht="19.5" customHeight="1">
      <c r="H96" s="121"/>
      <c r="I96" s="121"/>
      <c r="J96" s="121"/>
      <c r="K96" s="121"/>
      <c r="L96" s="121"/>
    </row>
    <row r="97" spans="8:12" ht="19.5" customHeight="1">
      <c r="H97" s="121"/>
      <c r="I97" s="121"/>
      <c r="J97" s="121"/>
      <c r="K97" s="121"/>
      <c r="L97" s="121"/>
    </row>
    <row r="98" spans="8:12" ht="17.25">
      <c r="H98" s="121"/>
      <c r="I98" s="121"/>
      <c r="J98" s="121"/>
      <c r="K98" s="121"/>
      <c r="L98" s="121"/>
    </row>
    <row r="99" spans="8:12" ht="17.25">
      <c r="H99" s="121"/>
      <c r="I99" s="121"/>
      <c r="J99" s="121"/>
      <c r="K99" s="121"/>
      <c r="L99" s="121"/>
    </row>
    <row r="100" spans="8:12" ht="17.25">
      <c r="H100" s="121"/>
      <c r="I100" s="121"/>
      <c r="J100" s="121"/>
      <c r="K100" s="121"/>
      <c r="L100" s="121"/>
    </row>
  </sheetData>
  <sheetProtection/>
  <mergeCells count="131">
    <mergeCell ref="M21:M22"/>
    <mergeCell ref="N17:R17"/>
    <mergeCell ref="T27:V27"/>
    <mergeCell ref="N39:Q39"/>
    <mergeCell ref="N31:R31"/>
    <mergeCell ref="N32:R32"/>
    <mergeCell ref="N30:R30"/>
    <mergeCell ref="N34:Q34"/>
    <mergeCell ref="N19:R19"/>
    <mergeCell ref="N27:R27"/>
    <mergeCell ref="T29:U29"/>
    <mergeCell ref="N29:R29"/>
    <mergeCell ref="N26:R26"/>
    <mergeCell ref="N56:Q56"/>
    <mergeCell ref="N38:Q38"/>
    <mergeCell ref="N55:Q55"/>
    <mergeCell ref="N52:Q52"/>
    <mergeCell ref="N40:Q40"/>
    <mergeCell ref="N50:Q50"/>
    <mergeCell ref="N53:Q53"/>
    <mergeCell ref="N57:Q57"/>
    <mergeCell ref="N35:Q35"/>
    <mergeCell ref="N37:Q37"/>
    <mergeCell ref="N51:Q51"/>
    <mergeCell ref="N48:Q48"/>
    <mergeCell ref="M46:W46"/>
    <mergeCell ref="N54:Q54"/>
    <mergeCell ref="M45:W45"/>
    <mergeCell ref="M47:Q47"/>
    <mergeCell ref="N22:R22"/>
    <mergeCell ref="N23:R23"/>
    <mergeCell ref="N13:R13"/>
    <mergeCell ref="N12:R12"/>
    <mergeCell ref="N21:R21"/>
    <mergeCell ref="N25:R25"/>
    <mergeCell ref="N24:R24"/>
    <mergeCell ref="N18:R18"/>
    <mergeCell ref="M12:M13"/>
    <mergeCell ref="N9:R9"/>
    <mergeCell ref="L8:L10"/>
    <mergeCell ref="K8:K10"/>
    <mergeCell ref="N10:R10"/>
    <mergeCell ref="J11:J15"/>
    <mergeCell ref="N15:R15"/>
    <mergeCell ref="N14:R14"/>
    <mergeCell ref="J16:J26"/>
    <mergeCell ref="M14:M15"/>
    <mergeCell ref="K11:K15"/>
    <mergeCell ref="H11:H15"/>
    <mergeCell ref="L16:L26"/>
    <mergeCell ref="E11:E15"/>
    <mergeCell ref="E16:E26"/>
    <mergeCell ref="L11:L15"/>
    <mergeCell ref="H16:H26"/>
    <mergeCell ref="K16:K26"/>
    <mergeCell ref="I54:I55"/>
    <mergeCell ref="B6:C6"/>
    <mergeCell ref="C16:C26"/>
    <mergeCell ref="C8:C10"/>
    <mergeCell ref="C11:C15"/>
    <mergeCell ref="J8:J10"/>
    <mergeCell ref="C28:C32"/>
    <mergeCell ref="F28:F32"/>
    <mergeCell ref="E8:E10"/>
    <mergeCell ref="E28:E32"/>
    <mergeCell ref="K54:K55"/>
    <mergeCell ref="L54:L55"/>
    <mergeCell ref="J54:J55"/>
    <mergeCell ref="J28:J32"/>
    <mergeCell ref="K28:K32"/>
    <mergeCell ref="L28:L32"/>
    <mergeCell ref="G54:G55"/>
    <mergeCell ref="G28:G32"/>
    <mergeCell ref="B53:B57"/>
    <mergeCell ref="D28:D32"/>
    <mergeCell ref="B49:B52"/>
    <mergeCell ref="H54:H55"/>
    <mergeCell ref="B34:B35"/>
    <mergeCell ref="E54:E55"/>
    <mergeCell ref="D54:D55"/>
    <mergeCell ref="C54:C55"/>
    <mergeCell ref="A64:A68"/>
    <mergeCell ref="B65:B68"/>
    <mergeCell ref="B64:C64"/>
    <mergeCell ref="B61:C61"/>
    <mergeCell ref="A61:A63"/>
    <mergeCell ref="B62:B63"/>
    <mergeCell ref="H3:L3"/>
    <mergeCell ref="F3:G3"/>
    <mergeCell ref="D3:D4"/>
    <mergeCell ref="E3:E4"/>
    <mergeCell ref="I8:I10"/>
    <mergeCell ref="I11:I15"/>
    <mergeCell ref="I16:I26"/>
    <mergeCell ref="I28:I32"/>
    <mergeCell ref="F54:F55"/>
    <mergeCell ref="A3:C3"/>
    <mergeCell ref="N20:R20"/>
    <mergeCell ref="N68:Q68"/>
    <mergeCell ref="M3:X4"/>
    <mergeCell ref="T32:U32"/>
    <mergeCell ref="T31:U31"/>
    <mergeCell ref="M5:O5"/>
    <mergeCell ref="T30:U30"/>
    <mergeCell ref="A1:H1"/>
    <mergeCell ref="G8:G10"/>
    <mergeCell ref="B7:B27"/>
    <mergeCell ref="A6:A27"/>
    <mergeCell ref="D11:D15"/>
    <mergeCell ref="D16:D26"/>
    <mergeCell ref="F8:F10"/>
    <mergeCell ref="A5:C5"/>
    <mergeCell ref="B28:B33"/>
    <mergeCell ref="A28:A41"/>
    <mergeCell ref="B36:B41"/>
    <mergeCell ref="G11:G15"/>
    <mergeCell ref="F16:F26"/>
    <mergeCell ref="H8:H10"/>
    <mergeCell ref="H28:H32"/>
    <mergeCell ref="D8:D10"/>
    <mergeCell ref="F11:F15"/>
    <mergeCell ref="G16:G26"/>
    <mergeCell ref="A58:A60"/>
    <mergeCell ref="A53:A57"/>
    <mergeCell ref="A42:A47"/>
    <mergeCell ref="B48:C48"/>
    <mergeCell ref="B43:B47"/>
    <mergeCell ref="B42:C42"/>
    <mergeCell ref="B58:C58"/>
    <mergeCell ref="B59:B60"/>
    <mergeCell ref="A48:A52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90" r:id="rId1"/>
  <headerFooter alignWithMargins="0">
    <oddFooter>&amp;R&amp;"가을체,보통"&amp;8 &amp;"굴림,보통"2013 송파시각장애인축구장경세출예산서(안) &amp;P</oddFooter>
  </headerFooter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"/>
  <sheetViews>
    <sheetView zoomScale="140" zoomScaleNormal="140" zoomScalePageLayoutView="0" workbookViewId="0" topLeftCell="F10">
      <selection activeCell="J6" sqref="J6"/>
    </sheetView>
  </sheetViews>
  <sheetFormatPr defaultColWidth="8.88671875" defaultRowHeight="13.5"/>
  <cols>
    <col min="1" max="2" width="3.77734375" style="0" customWidth="1"/>
    <col min="3" max="3" width="3.5546875" style="0" customWidth="1"/>
    <col min="4" max="26" width="4.77734375" style="0" customWidth="1"/>
  </cols>
  <sheetData>
    <row r="1" spans="1:26" s="222" customFormat="1" ht="27.75" customHeight="1" thickBot="1">
      <c r="A1" s="363" t="s">
        <v>170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s="222" customFormat="1" ht="30" customHeight="1">
      <c r="A2" s="364" t="s">
        <v>183</v>
      </c>
      <c r="B2" s="355" t="s">
        <v>184</v>
      </c>
      <c r="C2" s="355" t="s">
        <v>185</v>
      </c>
      <c r="D2" s="366" t="s">
        <v>186</v>
      </c>
      <c r="E2" s="368" t="s">
        <v>187</v>
      </c>
      <c r="F2" s="370" t="s">
        <v>188</v>
      </c>
      <c r="G2" s="370" t="s">
        <v>189</v>
      </c>
      <c r="H2" s="372" t="s">
        <v>190</v>
      </c>
      <c r="I2" s="374" t="s">
        <v>191</v>
      </c>
      <c r="J2" s="375"/>
      <c r="K2" s="375"/>
      <c r="L2" s="375"/>
      <c r="M2" s="375"/>
      <c r="N2" s="376"/>
      <c r="O2" s="355" t="s">
        <v>192</v>
      </c>
      <c r="P2" s="355" t="s">
        <v>193</v>
      </c>
      <c r="Q2" s="355"/>
      <c r="R2" s="355"/>
      <c r="S2" s="355"/>
      <c r="T2" s="355"/>
      <c r="U2" s="355"/>
      <c r="V2" s="355"/>
      <c r="W2" s="355"/>
      <c r="X2" s="357" t="s">
        <v>194</v>
      </c>
      <c r="Y2" s="355" t="s">
        <v>195</v>
      </c>
      <c r="Z2" s="359" t="s">
        <v>196</v>
      </c>
    </row>
    <row r="3" spans="1:27" s="222" customFormat="1" ht="30" customHeight="1" thickBot="1">
      <c r="A3" s="365"/>
      <c r="B3" s="356"/>
      <c r="C3" s="356"/>
      <c r="D3" s="367"/>
      <c r="E3" s="369"/>
      <c r="F3" s="371"/>
      <c r="G3" s="371"/>
      <c r="H3" s="373"/>
      <c r="I3" s="225" t="s">
        <v>197</v>
      </c>
      <c r="J3" s="224" t="s">
        <v>198</v>
      </c>
      <c r="K3" s="224" t="s">
        <v>199</v>
      </c>
      <c r="L3" s="224" t="s">
        <v>200</v>
      </c>
      <c r="M3" s="224" t="s">
        <v>201</v>
      </c>
      <c r="N3" s="224" t="s">
        <v>202</v>
      </c>
      <c r="O3" s="356"/>
      <c r="P3" s="224" t="s">
        <v>203</v>
      </c>
      <c r="Q3" s="224" t="s">
        <v>204</v>
      </c>
      <c r="R3" s="224" t="s">
        <v>205</v>
      </c>
      <c r="S3" s="224" t="s">
        <v>206</v>
      </c>
      <c r="T3" s="224" t="s">
        <v>207</v>
      </c>
      <c r="U3" s="224" t="s">
        <v>208</v>
      </c>
      <c r="V3" s="224" t="s">
        <v>209</v>
      </c>
      <c r="W3" s="224" t="s">
        <v>210</v>
      </c>
      <c r="X3" s="358"/>
      <c r="Y3" s="356"/>
      <c r="Z3" s="360"/>
      <c r="AA3" s="222" t="s">
        <v>171</v>
      </c>
    </row>
    <row r="4" spans="1:27" s="222" customFormat="1" ht="30" customHeight="1" thickTop="1">
      <c r="A4" s="226" t="s">
        <v>172</v>
      </c>
      <c r="B4" s="227" t="s">
        <v>211</v>
      </c>
      <c r="C4" s="227" t="s">
        <v>212</v>
      </c>
      <c r="D4" s="228">
        <v>8</v>
      </c>
      <c r="E4" s="229">
        <v>1272000</v>
      </c>
      <c r="F4" s="230"/>
      <c r="G4" s="231">
        <f>E4*85%</f>
        <v>1081200</v>
      </c>
      <c r="H4" s="231">
        <v>0</v>
      </c>
      <c r="I4" s="231">
        <v>30000</v>
      </c>
      <c r="J4" s="231">
        <f aca="true" t="shared" si="0" ref="J4:J15">30000+30000</f>
        <v>60000</v>
      </c>
      <c r="K4" s="231">
        <v>135000</v>
      </c>
      <c r="L4" s="231">
        <f aca="true" t="shared" si="1" ref="L4:L15">E4*10%</f>
        <v>127200</v>
      </c>
      <c r="M4" s="231">
        <v>50000</v>
      </c>
      <c r="N4" s="231"/>
      <c r="O4" s="231">
        <f>SUM(E4:N4)</f>
        <v>2755400</v>
      </c>
      <c r="P4" s="231">
        <f aca="true" t="shared" si="2" ref="P4:P15">ROUNDDOWN((O4*0.55%),-1)</f>
        <v>15150</v>
      </c>
      <c r="Q4" s="231">
        <v>59630</v>
      </c>
      <c r="R4" s="231">
        <f aca="true" t="shared" si="3" ref="R4:R15">ROUNDDOWN((Q4*6.55%),-1)</f>
        <v>3900</v>
      </c>
      <c r="S4" s="230">
        <v>91260</v>
      </c>
      <c r="T4" s="230">
        <v>124880</v>
      </c>
      <c r="U4" s="230">
        <f aca="true" t="shared" si="4" ref="U4:U15">ROUNDDOWN((T4*10%),-1)</f>
        <v>12480</v>
      </c>
      <c r="V4" s="231">
        <v>20000</v>
      </c>
      <c r="W4" s="231">
        <f aca="true" t="shared" si="5" ref="W4:W15">SUM(P4:V4)</f>
        <v>327300</v>
      </c>
      <c r="X4" s="231">
        <v>70000</v>
      </c>
      <c r="Y4" s="231">
        <f aca="true" t="shared" si="6" ref="Y4:Y15">O4-W4+X4</f>
        <v>2498100</v>
      </c>
      <c r="Z4" s="237">
        <f aca="true" t="shared" si="7" ref="Z4:Z15">ROUNDUP(((O4+X4)/12),-1)</f>
        <v>235450</v>
      </c>
      <c r="AA4" s="223"/>
    </row>
    <row r="5" spans="1:27" s="222" customFormat="1" ht="30" customHeight="1">
      <c r="A5" s="226" t="s">
        <v>173</v>
      </c>
      <c r="B5" s="227" t="s">
        <v>211</v>
      </c>
      <c r="C5" s="227" t="s">
        <v>212</v>
      </c>
      <c r="D5" s="228">
        <v>8</v>
      </c>
      <c r="E5" s="229">
        <v>1272000</v>
      </c>
      <c r="F5" s="230"/>
      <c r="G5" s="230"/>
      <c r="H5" s="231">
        <f>E5*50%</f>
        <v>636000</v>
      </c>
      <c r="I5" s="231">
        <v>30000</v>
      </c>
      <c r="J5" s="231">
        <f t="shared" si="0"/>
        <v>60000</v>
      </c>
      <c r="K5" s="231">
        <v>135000</v>
      </c>
      <c r="L5" s="231">
        <f t="shared" si="1"/>
        <v>127200</v>
      </c>
      <c r="M5" s="231">
        <v>50000</v>
      </c>
      <c r="N5" s="231">
        <f>ROUNDDOWN((E5+J5)*(1/209*1.5),-1)*10</f>
        <v>95500</v>
      </c>
      <c r="O5" s="231">
        <f aca="true" t="shared" si="8" ref="O5:O15">SUM(E5:N5)</f>
        <v>2405700</v>
      </c>
      <c r="P5" s="231">
        <f t="shared" si="2"/>
        <v>13230</v>
      </c>
      <c r="Q5" s="231">
        <v>59630</v>
      </c>
      <c r="R5" s="231">
        <v>3550</v>
      </c>
      <c r="S5" s="230">
        <v>91260</v>
      </c>
      <c r="T5" s="230">
        <v>12340</v>
      </c>
      <c r="U5" s="230">
        <f t="shared" si="4"/>
        <v>1230</v>
      </c>
      <c r="V5" s="231">
        <v>20000</v>
      </c>
      <c r="W5" s="231">
        <f t="shared" si="5"/>
        <v>201240</v>
      </c>
      <c r="X5" s="231">
        <v>70000</v>
      </c>
      <c r="Y5" s="231">
        <f t="shared" si="6"/>
        <v>2274460</v>
      </c>
      <c r="Z5" s="237">
        <f t="shared" si="7"/>
        <v>206310</v>
      </c>
      <c r="AA5" s="223"/>
    </row>
    <row r="6" spans="1:27" s="222" customFormat="1" ht="30" customHeight="1">
      <c r="A6" s="226" t="s">
        <v>213</v>
      </c>
      <c r="B6" s="227" t="s">
        <v>211</v>
      </c>
      <c r="C6" s="232" t="s">
        <v>212</v>
      </c>
      <c r="D6" s="233">
        <v>8</v>
      </c>
      <c r="E6" s="229">
        <v>1272000</v>
      </c>
      <c r="F6" s="231">
        <f>E6*100%</f>
        <v>1272000</v>
      </c>
      <c r="G6" s="231"/>
      <c r="H6" s="231"/>
      <c r="I6" s="231">
        <v>30000</v>
      </c>
      <c r="J6" s="231">
        <f t="shared" si="0"/>
        <v>60000</v>
      </c>
      <c r="K6" s="231">
        <v>135000</v>
      </c>
      <c r="L6" s="231">
        <f t="shared" si="1"/>
        <v>127200</v>
      </c>
      <c r="M6" s="231">
        <v>50000</v>
      </c>
      <c r="N6" s="231">
        <f>ROUNDDOWN((E6+J6)*(1/209*1.5),-1)*10</f>
        <v>95500</v>
      </c>
      <c r="O6" s="231">
        <f t="shared" si="8"/>
        <v>3041700</v>
      </c>
      <c r="P6" s="231">
        <f t="shared" si="2"/>
        <v>16720</v>
      </c>
      <c r="Q6" s="231">
        <v>59630</v>
      </c>
      <c r="R6" s="231">
        <f t="shared" si="3"/>
        <v>3900</v>
      </c>
      <c r="S6" s="230">
        <v>91260</v>
      </c>
      <c r="T6" s="231">
        <v>79440</v>
      </c>
      <c r="U6" s="230">
        <f t="shared" si="4"/>
        <v>7940</v>
      </c>
      <c r="V6" s="231">
        <v>20000</v>
      </c>
      <c r="W6" s="231">
        <f t="shared" si="5"/>
        <v>278890</v>
      </c>
      <c r="X6" s="231">
        <v>70000</v>
      </c>
      <c r="Y6" s="231">
        <f t="shared" si="6"/>
        <v>2832810</v>
      </c>
      <c r="Z6" s="237">
        <f t="shared" si="7"/>
        <v>259310</v>
      </c>
      <c r="AA6" s="223"/>
    </row>
    <row r="7" spans="1:27" s="222" customFormat="1" ht="30" customHeight="1">
      <c r="A7" s="226" t="s">
        <v>214</v>
      </c>
      <c r="B7" s="227" t="s">
        <v>211</v>
      </c>
      <c r="C7" s="232" t="s">
        <v>212</v>
      </c>
      <c r="D7" s="228">
        <v>8</v>
      </c>
      <c r="E7" s="229">
        <v>1272000</v>
      </c>
      <c r="F7" s="231"/>
      <c r="G7" s="231"/>
      <c r="H7" s="231">
        <f>E7*50%</f>
        <v>636000</v>
      </c>
      <c r="I7" s="231">
        <v>30000</v>
      </c>
      <c r="J7" s="231">
        <f t="shared" si="0"/>
        <v>60000</v>
      </c>
      <c r="K7" s="231">
        <v>135000</v>
      </c>
      <c r="L7" s="231">
        <f t="shared" si="1"/>
        <v>127200</v>
      </c>
      <c r="M7" s="231">
        <v>50000</v>
      </c>
      <c r="N7" s="231">
        <f aca="true" t="shared" si="9" ref="N7:N14">ROUNDDOWN((E7+J7)*(1/209*1.5),-1)*10</f>
        <v>95500</v>
      </c>
      <c r="O7" s="231">
        <f t="shared" si="8"/>
        <v>2405700</v>
      </c>
      <c r="P7" s="231">
        <f t="shared" si="2"/>
        <v>13230</v>
      </c>
      <c r="Q7" s="231">
        <v>59630</v>
      </c>
      <c r="R7" s="231">
        <v>8970</v>
      </c>
      <c r="S7" s="230">
        <v>91260</v>
      </c>
      <c r="T7" s="231">
        <v>28430</v>
      </c>
      <c r="U7" s="230">
        <f t="shared" si="4"/>
        <v>2840</v>
      </c>
      <c r="V7" s="231">
        <v>20000</v>
      </c>
      <c r="W7" s="231">
        <f t="shared" si="5"/>
        <v>224360</v>
      </c>
      <c r="X7" s="231">
        <v>70000</v>
      </c>
      <c r="Y7" s="231">
        <f t="shared" si="6"/>
        <v>2251340</v>
      </c>
      <c r="Z7" s="237">
        <f t="shared" si="7"/>
        <v>206310</v>
      </c>
      <c r="AA7" s="223"/>
    </row>
    <row r="8" spans="1:27" s="222" customFormat="1" ht="30" customHeight="1">
      <c r="A8" s="226" t="s">
        <v>215</v>
      </c>
      <c r="B8" s="227" t="s">
        <v>211</v>
      </c>
      <c r="C8" s="232" t="s">
        <v>212</v>
      </c>
      <c r="D8" s="233">
        <v>8</v>
      </c>
      <c r="E8" s="229">
        <v>1272000</v>
      </c>
      <c r="F8" s="231"/>
      <c r="G8" s="231"/>
      <c r="H8" s="231"/>
      <c r="I8" s="231">
        <v>30000</v>
      </c>
      <c r="J8" s="231">
        <f t="shared" si="0"/>
        <v>60000</v>
      </c>
      <c r="K8" s="231">
        <v>135000</v>
      </c>
      <c r="L8" s="231">
        <f t="shared" si="1"/>
        <v>127200</v>
      </c>
      <c r="M8" s="231">
        <v>50000</v>
      </c>
      <c r="N8" s="231">
        <f t="shared" si="9"/>
        <v>95500</v>
      </c>
      <c r="O8" s="231">
        <f t="shared" si="8"/>
        <v>1769700</v>
      </c>
      <c r="P8" s="231">
        <f t="shared" si="2"/>
        <v>9730</v>
      </c>
      <c r="Q8" s="231">
        <v>59630</v>
      </c>
      <c r="R8" s="231">
        <f t="shared" si="3"/>
        <v>3900</v>
      </c>
      <c r="S8" s="230">
        <v>91260</v>
      </c>
      <c r="T8" s="231">
        <v>12340</v>
      </c>
      <c r="U8" s="230">
        <f t="shared" si="4"/>
        <v>1230</v>
      </c>
      <c r="V8" s="231">
        <v>20000</v>
      </c>
      <c r="W8" s="231">
        <f t="shared" si="5"/>
        <v>198090</v>
      </c>
      <c r="X8" s="231">
        <v>70000</v>
      </c>
      <c r="Y8" s="231">
        <f t="shared" si="6"/>
        <v>1641610</v>
      </c>
      <c r="Z8" s="237">
        <f t="shared" si="7"/>
        <v>153310</v>
      </c>
      <c r="AA8" s="223"/>
    </row>
    <row r="9" spans="1:27" s="222" customFormat="1" ht="30" customHeight="1">
      <c r="A9" s="226" t="s">
        <v>216</v>
      </c>
      <c r="B9" s="227" t="s">
        <v>211</v>
      </c>
      <c r="C9" s="232" t="s">
        <v>212</v>
      </c>
      <c r="D9" s="228">
        <v>8</v>
      </c>
      <c r="E9" s="229">
        <v>1272000</v>
      </c>
      <c r="F9" s="231">
        <f>E9*100%</f>
        <v>1272000</v>
      </c>
      <c r="G9" s="231"/>
      <c r="H9" s="231"/>
      <c r="I9" s="231">
        <v>30000</v>
      </c>
      <c r="J9" s="231">
        <f t="shared" si="0"/>
        <v>60000</v>
      </c>
      <c r="K9" s="231">
        <v>135000</v>
      </c>
      <c r="L9" s="231">
        <f t="shared" si="1"/>
        <v>127200</v>
      </c>
      <c r="M9" s="231">
        <v>50000</v>
      </c>
      <c r="N9" s="231">
        <f t="shared" si="9"/>
        <v>95500</v>
      </c>
      <c r="O9" s="231">
        <f t="shared" si="8"/>
        <v>3041700</v>
      </c>
      <c r="P9" s="231">
        <f t="shared" si="2"/>
        <v>16720</v>
      </c>
      <c r="Q9" s="231">
        <v>59630</v>
      </c>
      <c r="R9" s="231">
        <f t="shared" si="3"/>
        <v>3900</v>
      </c>
      <c r="S9" s="230">
        <v>91260</v>
      </c>
      <c r="T9" s="231">
        <v>79440</v>
      </c>
      <c r="U9" s="230">
        <f t="shared" si="4"/>
        <v>7940</v>
      </c>
      <c r="V9" s="231">
        <v>20000</v>
      </c>
      <c r="W9" s="231">
        <f t="shared" si="5"/>
        <v>278890</v>
      </c>
      <c r="X9" s="231">
        <v>70000</v>
      </c>
      <c r="Y9" s="231">
        <f t="shared" si="6"/>
        <v>2832810</v>
      </c>
      <c r="Z9" s="237">
        <f t="shared" si="7"/>
        <v>259310</v>
      </c>
      <c r="AA9" s="223"/>
    </row>
    <row r="10" spans="1:27" s="222" customFormat="1" ht="30" customHeight="1">
      <c r="A10" s="234" t="s">
        <v>174</v>
      </c>
      <c r="B10" s="227" t="s">
        <v>211</v>
      </c>
      <c r="C10" s="232" t="s">
        <v>212</v>
      </c>
      <c r="D10" s="233">
        <v>8</v>
      </c>
      <c r="E10" s="229">
        <v>1272000</v>
      </c>
      <c r="F10" s="231">
        <v>0</v>
      </c>
      <c r="G10" s="231">
        <f>E10*85%</f>
        <v>1081200</v>
      </c>
      <c r="H10" s="231">
        <v>0</v>
      </c>
      <c r="I10" s="231">
        <v>30000</v>
      </c>
      <c r="J10" s="231">
        <f t="shared" si="0"/>
        <v>60000</v>
      </c>
      <c r="K10" s="231">
        <v>190000</v>
      </c>
      <c r="L10" s="231">
        <f t="shared" si="1"/>
        <v>127200</v>
      </c>
      <c r="M10" s="231">
        <v>50000</v>
      </c>
      <c r="N10" s="231">
        <f t="shared" si="9"/>
        <v>95500</v>
      </c>
      <c r="O10" s="231">
        <f t="shared" si="8"/>
        <v>2905900</v>
      </c>
      <c r="P10" s="231">
        <f t="shared" si="2"/>
        <v>15980</v>
      </c>
      <c r="Q10" s="231">
        <v>59630</v>
      </c>
      <c r="R10" s="231">
        <f t="shared" si="3"/>
        <v>3900</v>
      </c>
      <c r="S10" s="230">
        <v>91260</v>
      </c>
      <c r="T10" s="231">
        <v>53440</v>
      </c>
      <c r="U10" s="230">
        <f t="shared" si="4"/>
        <v>5340</v>
      </c>
      <c r="V10" s="231">
        <v>20000</v>
      </c>
      <c r="W10" s="231">
        <f t="shared" si="5"/>
        <v>249550</v>
      </c>
      <c r="X10" s="231">
        <v>70000</v>
      </c>
      <c r="Y10" s="231">
        <f t="shared" si="6"/>
        <v>2726350</v>
      </c>
      <c r="Z10" s="237">
        <f t="shared" si="7"/>
        <v>248000</v>
      </c>
      <c r="AA10" s="223"/>
    </row>
    <row r="11" spans="1:27" s="222" customFormat="1" ht="30" customHeight="1">
      <c r="A11" s="234" t="s">
        <v>175</v>
      </c>
      <c r="B11" s="227" t="s">
        <v>211</v>
      </c>
      <c r="C11" s="232" t="s">
        <v>212</v>
      </c>
      <c r="D11" s="228">
        <v>8</v>
      </c>
      <c r="E11" s="229">
        <v>1272000</v>
      </c>
      <c r="F11" s="231">
        <v>0</v>
      </c>
      <c r="G11" s="231">
        <v>0</v>
      </c>
      <c r="H11" s="231">
        <v>0</v>
      </c>
      <c r="I11" s="231">
        <v>30000</v>
      </c>
      <c r="J11" s="231">
        <f t="shared" si="0"/>
        <v>60000</v>
      </c>
      <c r="K11" s="231">
        <v>190000</v>
      </c>
      <c r="L11" s="231">
        <f t="shared" si="1"/>
        <v>127200</v>
      </c>
      <c r="M11" s="231">
        <v>50000</v>
      </c>
      <c r="N11" s="231">
        <f t="shared" si="9"/>
        <v>95500</v>
      </c>
      <c r="O11" s="231">
        <f t="shared" si="8"/>
        <v>1824700</v>
      </c>
      <c r="P11" s="231">
        <f t="shared" si="2"/>
        <v>10030</v>
      </c>
      <c r="Q11" s="231">
        <v>59630</v>
      </c>
      <c r="R11" s="231">
        <f t="shared" si="3"/>
        <v>3900</v>
      </c>
      <c r="S11" s="230">
        <v>91260</v>
      </c>
      <c r="T11" s="231">
        <v>12340</v>
      </c>
      <c r="U11" s="230">
        <f t="shared" si="4"/>
        <v>1230</v>
      </c>
      <c r="V11" s="231">
        <v>20000</v>
      </c>
      <c r="W11" s="231">
        <f t="shared" si="5"/>
        <v>198390</v>
      </c>
      <c r="X11" s="231">
        <v>70000</v>
      </c>
      <c r="Y11" s="231">
        <f t="shared" si="6"/>
        <v>1696310</v>
      </c>
      <c r="Z11" s="237">
        <f t="shared" si="7"/>
        <v>157900</v>
      </c>
      <c r="AA11" s="223"/>
    </row>
    <row r="12" spans="1:27" s="222" customFormat="1" ht="30" customHeight="1">
      <c r="A12" s="226" t="s">
        <v>176</v>
      </c>
      <c r="B12" s="227" t="s">
        <v>211</v>
      </c>
      <c r="C12" s="232" t="s">
        <v>212</v>
      </c>
      <c r="D12" s="233">
        <v>8</v>
      </c>
      <c r="E12" s="229">
        <v>1272000</v>
      </c>
      <c r="F12" s="231">
        <f>E12*100%</f>
        <v>1272000</v>
      </c>
      <c r="G12" s="231">
        <v>0</v>
      </c>
      <c r="H12" s="231">
        <f>E12*50%</f>
        <v>636000</v>
      </c>
      <c r="I12" s="231">
        <v>30000</v>
      </c>
      <c r="J12" s="231">
        <f t="shared" si="0"/>
        <v>60000</v>
      </c>
      <c r="K12" s="231">
        <v>190000</v>
      </c>
      <c r="L12" s="231">
        <f t="shared" si="1"/>
        <v>127200</v>
      </c>
      <c r="M12" s="231">
        <v>50000</v>
      </c>
      <c r="N12" s="231">
        <f t="shared" si="9"/>
        <v>95500</v>
      </c>
      <c r="O12" s="231">
        <f t="shared" si="8"/>
        <v>3732700</v>
      </c>
      <c r="P12" s="231">
        <f t="shared" si="2"/>
        <v>20520</v>
      </c>
      <c r="Q12" s="231">
        <v>59630</v>
      </c>
      <c r="R12" s="231">
        <f t="shared" si="3"/>
        <v>3900</v>
      </c>
      <c r="S12" s="230">
        <v>91260</v>
      </c>
      <c r="T12" s="231">
        <v>154760</v>
      </c>
      <c r="U12" s="230">
        <f t="shared" si="4"/>
        <v>15470</v>
      </c>
      <c r="V12" s="231">
        <v>20000</v>
      </c>
      <c r="W12" s="231">
        <f t="shared" si="5"/>
        <v>365540</v>
      </c>
      <c r="X12" s="231">
        <v>70000</v>
      </c>
      <c r="Y12" s="231">
        <f t="shared" si="6"/>
        <v>3437160</v>
      </c>
      <c r="Z12" s="237">
        <f t="shared" si="7"/>
        <v>316900</v>
      </c>
      <c r="AA12" s="223"/>
    </row>
    <row r="13" spans="1:27" s="222" customFormat="1" ht="30" customHeight="1">
      <c r="A13" s="226" t="s">
        <v>177</v>
      </c>
      <c r="B13" s="227" t="s">
        <v>180</v>
      </c>
      <c r="C13" s="232" t="s">
        <v>181</v>
      </c>
      <c r="D13" s="228">
        <v>8</v>
      </c>
      <c r="E13" s="229">
        <v>1272000</v>
      </c>
      <c r="F13" s="231"/>
      <c r="G13" s="231"/>
      <c r="H13" s="231"/>
      <c r="I13" s="231">
        <v>30000</v>
      </c>
      <c r="J13" s="231">
        <f t="shared" si="0"/>
        <v>60000</v>
      </c>
      <c r="K13" s="231">
        <v>190000</v>
      </c>
      <c r="L13" s="231">
        <f t="shared" si="1"/>
        <v>127200</v>
      </c>
      <c r="M13" s="231">
        <v>50000</v>
      </c>
      <c r="N13" s="231">
        <f t="shared" si="9"/>
        <v>95500</v>
      </c>
      <c r="O13" s="231">
        <f t="shared" si="8"/>
        <v>1824700</v>
      </c>
      <c r="P13" s="231">
        <f t="shared" si="2"/>
        <v>10030</v>
      </c>
      <c r="Q13" s="231">
        <v>59630</v>
      </c>
      <c r="R13" s="231">
        <f t="shared" si="3"/>
        <v>3900</v>
      </c>
      <c r="S13" s="230">
        <v>91260</v>
      </c>
      <c r="T13" s="231">
        <v>12340</v>
      </c>
      <c r="U13" s="230">
        <f t="shared" si="4"/>
        <v>1230</v>
      </c>
      <c r="V13" s="231">
        <v>20000</v>
      </c>
      <c r="W13" s="231">
        <f t="shared" si="5"/>
        <v>198390</v>
      </c>
      <c r="X13" s="231">
        <v>70000</v>
      </c>
      <c r="Y13" s="231">
        <f t="shared" si="6"/>
        <v>1696310</v>
      </c>
      <c r="Z13" s="237">
        <f t="shared" si="7"/>
        <v>157900</v>
      </c>
      <c r="AA13" s="223"/>
    </row>
    <row r="14" spans="1:27" s="222" customFormat="1" ht="30" customHeight="1">
      <c r="A14" s="226" t="s">
        <v>178</v>
      </c>
      <c r="B14" s="227" t="s">
        <v>180</v>
      </c>
      <c r="C14" s="232" t="s">
        <v>181</v>
      </c>
      <c r="D14" s="233">
        <v>8</v>
      </c>
      <c r="E14" s="229">
        <v>1272000</v>
      </c>
      <c r="F14" s="231"/>
      <c r="G14" s="231"/>
      <c r="H14" s="231"/>
      <c r="I14" s="231">
        <v>30000</v>
      </c>
      <c r="J14" s="231">
        <f t="shared" si="0"/>
        <v>60000</v>
      </c>
      <c r="K14" s="231">
        <v>190000</v>
      </c>
      <c r="L14" s="231">
        <f t="shared" si="1"/>
        <v>127200</v>
      </c>
      <c r="M14" s="231">
        <v>50000</v>
      </c>
      <c r="N14" s="231">
        <f t="shared" si="9"/>
        <v>95500</v>
      </c>
      <c r="O14" s="231">
        <f t="shared" si="8"/>
        <v>1824700</v>
      </c>
      <c r="P14" s="231">
        <f t="shared" si="2"/>
        <v>10030</v>
      </c>
      <c r="Q14" s="231">
        <v>59630</v>
      </c>
      <c r="R14" s="231">
        <f t="shared" si="3"/>
        <v>3900</v>
      </c>
      <c r="S14" s="230">
        <v>91260</v>
      </c>
      <c r="T14" s="231">
        <v>12340</v>
      </c>
      <c r="U14" s="230">
        <f t="shared" si="4"/>
        <v>1230</v>
      </c>
      <c r="V14" s="231">
        <v>20000</v>
      </c>
      <c r="W14" s="231">
        <f t="shared" si="5"/>
        <v>198390</v>
      </c>
      <c r="X14" s="231">
        <v>70000</v>
      </c>
      <c r="Y14" s="231">
        <f t="shared" si="6"/>
        <v>1696310</v>
      </c>
      <c r="Z14" s="237">
        <f t="shared" si="7"/>
        <v>157900</v>
      </c>
      <c r="AA14" s="223"/>
    </row>
    <row r="15" spans="1:27" s="222" customFormat="1" ht="30" customHeight="1">
      <c r="A15" s="226" t="s">
        <v>179</v>
      </c>
      <c r="B15" s="227" t="s">
        <v>180</v>
      </c>
      <c r="C15" s="232" t="s">
        <v>181</v>
      </c>
      <c r="D15" s="233">
        <v>8</v>
      </c>
      <c r="E15" s="229">
        <v>1272000</v>
      </c>
      <c r="F15" s="231">
        <f>E15*100%</f>
        <v>1272000</v>
      </c>
      <c r="G15" s="231"/>
      <c r="H15" s="231"/>
      <c r="I15" s="231">
        <v>30000</v>
      </c>
      <c r="J15" s="231">
        <f t="shared" si="0"/>
        <v>60000</v>
      </c>
      <c r="K15" s="231">
        <v>190000</v>
      </c>
      <c r="L15" s="231">
        <f t="shared" si="1"/>
        <v>127200</v>
      </c>
      <c r="M15" s="231">
        <v>50000</v>
      </c>
      <c r="N15" s="231">
        <f>ROUNDDOWN((E15+J15)*(1/209*1.5),-1)*10+96300</f>
        <v>191800</v>
      </c>
      <c r="O15" s="231">
        <f t="shared" si="8"/>
        <v>3193000</v>
      </c>
      <c r="P15" s="231">
        <f t="shared" si="2"/>
        <v>17560</v>
      </c>
      <c r="Q15" s="231">
        <v>59630</v>
      </c>
      <c r="R15" s="231">
        <f t="shared" si="3"/>
        <v>3900</v>
      </c>
      <c r="S15" s="230">
        <v>91260</v>
      </c>
      <c r="T15" s="231">
        <v>79440</v>
      </c>
      <c r="U15" s="230">
        <f t="shared" si="4"/>
        <v>7940</v>
      </c>
      <c r="V15" s="231">
        <v>20000</v>
      </c>
      <c r="W15" s="231">
        <f t="shared" si="5"/>
        <v>279730</v>
      </c>
      <c r="X15" s="231">
        <v>70000</v>
      </c>
      <c r="Y15" s="231">
        <f t="shared" si="6"/>
        <v>2983270</v>
      </c>
      <c r="Z15" s="237">
        <f t="shared" si="7"/>
        <v>271920</v>
      </c>
      <c r="AA15" s="223"/>
    </row>
    <row r="16" spans="1:27" s="222" customFormat="1" ht="30" customHeight="1" thickBot="1">
      <c r="A16" s="361" t="s">
        <v>182</v>
      </c>
      <c r="B16" s="362"/>
      <c r="C16" s="362"/>
      <c r="D16" s="362"/>
      <c r="E16" s="235">
        <f>SUM(E4:E15)</f>
        <v>15264000</v>
      </c>
      <c r="F16" s="235">
        <f aca="true" t="shared" si="10" ref="F16:V16">SUM(F4:F15)</f>
        <v>5088000</v>
      </c>
      <c r="G16" s="235">
        <f t="shared" si="10"/>
        <v>2162400</v>
      </c>
      <c r="H16" s="235">
        <f t="shared" si="10"/>
        <v>1908000</v>
      </c>
      <c r="I16" s="235">
        <f t="shared" si="10"/>
        <v>360000</v>
      </c>
      <c r="J16" s="235">
        <f t="shared" si="10"/>
        <v>720000</v>
      </c>
      <c r="K16" s="235">
        <f t="shared" si="10"/>
        <v>1950000</v>
      </c>
      <c r="L16" s="235">
        <f t="shared" si="10"/>
        <v>1526400</v>
      </c>
      <c r="M16" s="235">
        <f t="shared" si="10"/>
        <v>600000</v>
      </c>
      <c r="N16" s="235">
        <f t="shared" si="10"/>
        <v>1146800</v>
      </c>
      <c r="O16" s="235">
        <f t="shared" si="10"/>
        <v>30725600</v>
      </c>
      <c r="P16" s="235">
        <f t="shared" si="10"/>
        <v>168930</v>
      </c>
      <c r="Q16" s="235">
        <f t="shared" si="10"/>
        <v>715560</v>
      </c>
      <c r="R16" s="235">
        <f t="shared" si="10"/>
        <v>51520</v>
      </c>
      <c r="S16" s="235">
        <f t="shared" si="10"/>
        <v>1095120</v>
      </c>
      <c r="T16" s="235">
        <f>SUM(T4:T15)</f>
        <v>661530</v>
      </c>
      <c r="U16" s="235">
        <f t="shared" si="10"/>
        <v>66100</v>
      </c>
      <c r="V16" s="235">
        <f t="shared" si="10"/>
        <v>240000</v>
      </c>
      <c r="W16" s="235">
        <f>SUM(W4:W15)</f>
        <v>2998760</v>
      </c>
      <c r="X16" s="235">
        <f>SUM(X4:X15)</f>
        <v>840000</v>
      </c>
      <c r="Y16" s="235">
        <f>SUM(Y4:Y15)</f>
        <v>28566840</v>
      </c>
      <c r="Z16" s="236">
        <f>SUM(Z4:Z15)</f>
        <v>2630520</v>
      </c>
      <c r="AA16" s="223"/>
    </row>
  </sheetData>
  <sheetProtection/>
  <mergeCells count="16"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N2"/>
    <mergeCell ref="O2:O3"/>
    <mergeCell ref="P2:W2"/>
    <mergeCell ref="X2:X3"/>
    <mergeCell ref="Y2:Y3"/>
    <mergeCell ref="Z2:Z3"/>
    <mergeCell ref="A16:D16"/>
  </mergeCells>
  <printOptions/>
  <pageMargins left="0.27" right="0.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김영철</dc:creator>
  <cp:keywords/>
  <dc:description/>
  <cp:lastModifiedBy>user</cp:lastModifiedBy>
  <cp:lastPrinted>2012-12-19T10:45:30Z</cp:lastPrinted>
  <dcterms:created xsi:type="dcterms:W3CDTF">1999-02-13T04:04:36Z</dcterms:created>
  <dcterms:modified xsi:type="dcterms:W3CDTF">2013-03-08T05:06:51Z</dcterms:modified>
  <cp:category/>
  <cp:version/>
  <cp:contentType/>
  <cp:contentStatus/>
</cp:coreProperties>
</file>